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8E7F2499-2918-41FC-9D7C-A22F13267509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G39" i="2"/>
  <c r="I39" i="2" s="1"/>
  <c r="H38" i="2"/>
  <c r="G38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I4" i="2"/>
  <c r="H4" i="2"/>
  <c r="G4" i="2"/>
  <c r="I3" i="2"/>
  <c r="H3" i="2"/>
  <c r="G3" i="2"/>
  <c r="I2" i="2"/>
  <c r="H2" i="2"/>
  <c r="G2" i="2"/>
  <c r="A2" i="2"/>
  <c r="A31" i="2" s="1"/>
  <c r="C33" i="1"/>
  <c r="C20" i="1"/>
  <c r="I40" i="2" l="1"/>
  <c r="A19" i="2"/>
  <c r="A23" i="2"/>
  <c r="A3" i="2"/>
  <c r="A24" i="2"/>
  <c r="A27" i="2"/>
  <c r="A32" i="2"/>
  <c r="A16" i="2"/>
  <c r="I38" i="2"/>
  <c r="A15" i="2"/>
  <c r="A35" i="2"/>
  <c r="A17" i="2"/>
  <c r="A25" i="2"/>
  <c r="A33" i="2"/>
  <c r="A18" i="2"/>
  <c r="A26" i="2"/>
  <c r="A34" i="2"/>
  <c r="A39" i="2"/>
  <c r="A12" i="2"/>
  <c r="A28" i="2"/>
  <c r="A36" i="2"/>
  <c r="A13" i="2"/>
  <c r="A21" i="2"/>
  <c r="A29" i="2"/>
  <c r="A37" i="2"/>
  <c r="D58" i="20"/>
  <c r="A4" i="2"/>
  <c r="A5" i="2" s="1"/>
  <c r="A6" i="2" s="1"/>
  <c r="A7" i="2" s="1"/>
  <c r="A8" i="2" s="1"/>
  <c r="A9" i="2" s="1"/>
  <c r="A10" i="2" s="1"/>
  <c r="A11" i="2" s="1"/>
  <c r="A20" i="2"/>
  <c r="A14" i="2"/>
  <c r="A22" i="2"/>
  <c r="A30" i="2"/>
  <c r="A38" i="2"/>
  <c r="A4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<sst xmlns="http://schemas.openxmlformats.org/spreadsheetml/2006/main" count="2092" uniqueCount="341">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</sst>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36148.714599609397</v>
      </c>
    </row>
    <row r="8" spans="1:3" ht="15" customHeight="1" x14ac:dyDescent="0.2">
      <c r="B8" s="5" t="s">
        <v>44</v>
      </c>
      <c r="C8" s="44">
        <v>1.7000000000000001E-2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0.89240097045898392</v>
      </c>
    </row>
    <row r="11" spans="1:3" ht="15" customHeight="1" x14ac:dyDescent="0.2">
      <c r="B11" s="5" t="s">
        <v>49</v>
      </c>
      <c r="C11" s="45">
        <v>0.86599999999999999</v>
      </c>
    </row>
    <row r="12" spans="1:3" ht="15" customHeight="1" x14ac:dyDescent="0.2">
      <c r="B12" s="5" t="s">
        <v>41</v>
      </c>
      <c r="C12" s="45">
        <v>0.89400000000000002</v>
      </c>
    </row>
    <row r="13" spans="1:3" ht="15" customHeight="1" x14ac:dyDescent="0.2">
      <c r="B13" s="5" t="s">
        <v>62</v>
      </c>
      <c r="C13" s="45">
        <v>0.65900000000000003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3.6700000000000003E-2</v>
      </c>
    </row>
    <row r="24" spans="1:3" ht="15" customHeight="1" x14ac:dyDescent="0.2">
      <c r="B24" s="15" t="s">
        <v>46</v>
      </c>
      <c r="C24" s="45">
        <v>0.53120000000000001</v>
      </c>
    </row>
    <row r="25" spans="1:3" ht="15" customHeight="1" x14ac:dyDescent="0.2">
      <c r="B25" s="15" t="s">
        <v>47</v>
      </c>
      <c r="C25" s="45">
        <v>0.40350000000000003</v>
      </c>
    </row>
    <row r="26" spans="1:3" ht="15" customHeight="1" x14ac:dyDescent="0.2">
      <c r="B26" s="15" t="s">
        <v>48</v>
      </c>
      <c r="C26" s="45">
        <v>2.86E-2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0.29181609532021502</v>
      </c>
    </row>
    <row r="30" spans="1:3" ht="14.25" customHeight="1" x14ac:dyDescent="0.2">
      <c r="B30" s="25" t="s">
        <v>63</v>
      </c>
      <c r="C30" s="99">
        <v>5.8372304444056097E-2</v>
      </c>
    </row>
    <row r="31" spans="1:3" ht="14.25" customHeight="1" x14ac:dyDescent="0.2">
      <c r="B31" s="25" t="s">
        <v>10</v>
      </c>
      <c r="C31" s="99">
        <v>0.119823270172546</v>
      </c>
    </row>
    <row r="32" spans="1:3" ht="14.25" customHeight="1" x14ac:dyDescent="0.2">
      <c r="B32" s="25" t="s">
        <v>11</v>
      </c>
      <c r="C32" s="99">
        <v>0.52998833006318302</v>
      </c>
    </row>
    <row r="33" spans="1:5" ht="13.15" customHeight="1" x14ac:dyDescent="0.2">
      <c r="B33" s="27" t="s">
        <v>60</v>
      </c>
      <c r="C33" s="48">
        <f>SUM(C29:C32)</f>
        <v>1.0000000000000002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1.30269341644374</v>
      </c>
    </row>
    <row r="38" spans="1:5" ht="15" customHeight="1" x14ac:dyDescent="0.2">
      <c r="B38" s="11" t="s">
        <v>35</v>
      </c>
      <c r="C38" s="43">
        <v>2.0397516103772699</v>
      </c>
      <c r="D38" s="12"/>
      <c r="E38" s="13"/>
    </row>
    <row r="39" spans="1:5" ht="15" customHeight="1" x14ac:dyDescent="0.2">
      <c r="B39" s="11" t="s">
        <v>61</v>
      </c>
      <c r="C39" s="43">
        <v>2.32534602782781</v>
      </c>
      <c r="D39" s="12"/>
      <c r="E39" s="12"/>
    </row>
    <row r="40" spans="1:5" ht="15" customHeight="1" x14ac:dyDescent="0.2">
      <c r="B40" s="11" t="s">
        <v>36</v>
      </c>
      <c r="C40" s="100">
        <v>0.06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3.5746903539999999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5.8389999999999996E-3</v>
      </c>
      <c r="D45" s="12"/>
    </row>
    <row r="46" spans="1:5" ht="15.75" customHeight="1" x14ac:dyDescent="0.2">
      <c r="B46" s="11" t="s">
        <v>51</v>
      </c>
      <c r="C46" s="45">
        <v>6.3507999999999995E-2</v>
      </c>
      <c r="D46" s="12"/>
    </row>
    <row r="47" spans="1:5" ht="15.75" customHeight="1" x14ac:dyDescent="0.2">
      <c r="B47" s="11" t="s">
        <v>59</v>
      </c>
      <c r="C47" s="45">
        <v>3.3032499999999999E-2</v>
      </c>
      <c r="D47" s="12"/>
      <c r="E47" s="13"/>
    </row>
    <row r="48" spans="1:5" ht="15" customHeight="1" x14ac:dyDescent="0.2">
      <c r="B48" s="11" t="s">
        <v>58</v>
      </c>
      <c r="C48" s="46">
        <v>0.89762050000000004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2.8</v>
      </c>
      <c r="D51" s="12"/>
    </row>
    <row r="52" spans="1:4" ht="15" customHeight="1" x14ac:dyDescent="0.2">
      <c r="B52" s="11" t="s">
        <v>13</v>
      </c>
      <c r="C52" s="100">
        <v>2.8</v>
      </c>
    </row>
    <row r="53" spans="1:4" ht="15.75" customHeight="1" x14ac:dyDescent="0.2">
      <c r="B53" s="11" t="s">
        <v>16</v>
      </c>
      <c r="C53" s="100">
        <v>2.8</v>
      </c>
    </row>
    <row r="54" spans="1:4" ht="15.75" customHeight="1" x14ac:dyDescent="0.2">
      <c r="B54" s="11" t="s">
        <v>14</v>
      </c>
      <c r="C54" s="100">
        <v>2.8</v>
      </c>
    </row>
    <row r="55" spans="1:4" ht="15.75" customHeight="1" x14ac:dyDescent="0.2">
      <c r="B55" s="11" t="s">
        <v>15</v>
      </c>
      <c r="C55" s="100">
        <v>2.8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1.6428571428571431E-2</v>
      </c>
    </row>
    <row r="59" spans="1:4" ht="15.75" customHeight="1" x14ac:dyDescent="0.2">
      <c r="B59" s="11" t="s">
        <v>40</v>
      </c>
      <c r="C59" s="45">
        <v>0.62463999999999997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5.4530763999999898E-2</v>
      </c>
    </row>
    <row r="63" spans="1:4" ht="15.75" customHeight="1" x14ac:dyDescent="0.2">
      <c r="A63" s="4"/>
    </row>
  </sheetData>
  <sheetProtection algorithmName="SHA-512" hashValue="1kofjDkSdH+MNEsRPqguBaBD+8S4D8GaSaEtjKSGHVYtXiJ5IjRJH884HFvcEijKBvTgsXZkHmdRZ1gRtuYdSw==" saltValue="sxpaV7rPGNEfOJctCGExD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0.30567771915591901</v>
      </c>
      <c r="C2" s="98">
        <v>0.95</v>
      </c>
      <c r="D2" s="56">
        <v>76.430830296277207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40.292575813137638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702.89347992688124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6.6292215715502589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13.42487525693355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13.42487525693355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13.42487525693355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13.42487525693355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13.42487525693355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13.42487525693355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0.504044444449538</v>
      </c>
      <c r="C16" s="98">
        <v>0.95</v>
      </c>
      <c r="D16" s="56">
        <v>1.131641056828899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16.11738326300533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16.11738326300533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0.21345476806163799</v>
      </c>
      <c r="C21" s="98">
        <v>0.95</v>
      </c>
      <c r="D21" s="56">
        <v>70.114008769456447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23.383432158561249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1.41739738E-2</v>
      </c>
      <c r="C23" s="98">
        <v>0.95</v>
      </c>
      <c r="D23" s="56">
        <v>4.5372725454372071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0.76729032084779902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0.27116277479598699</v>
      </c>
      <c r="C27" s="98">
        <v>0.95</v>
      </c>
      <c r="D27" s="56">
        <v>18.854821117415401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0.31886409999999998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155.6465054085146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1.36088480804361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0.17159460000000001</v>
      </c>
      <c r="C32" s="98">
        <v>0.95</v>
      </c>
      <c r="D32" s="56">
        <v>2.472250321876178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0.9777387829326899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2.134910144430378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0.66023089999999995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K/1P2MW8qLKnCBstys5kDr/5VDKTcPQQ4Xei+FbGrzNZ3yUvFxufSHCb0t/13jEP2ctSYgW/kpzSC0t+7Jd36A==" saltValue="y6/IZ9aWaMqrV8KxgU4ry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b/CEcOzKSXOnxwWceqUnYIIh6nxTSLRjA9mG7pKeXjSdD5nNPIVNyD3u5XliogQRf4jRthWpa2kJGS2fwOl80Q==" saltValue="Pv7M5fPfUyRKG6suCpw3p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CT3sLEYP54OzGxRbox9hlGZq9V+zXWg1UEQ54V5Ea3LPnLsOxgr2J5ygWLWIckwwlpQ0hz4GL5UDYN5CI+7RGQ==" saltValue="hxC/9VQqZ9Rc9hhBEPmIO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">
      <c r="A3" s="3" t="s">
        <v>6</v>
      </c>
      <c r="B3" s="21">
        <f>frac_mam_1month * 2.6</f>
        <v>0.2067890604</v>
      </c>
      <c r="C3" s="21">
        <f>frac_mam_1_5months * 2.6</f>
        <v>0.2067890604</v>
      </c>
      <c r="D3" s="21">
        <f>frac_mam_6_11months * 2.6</f>
        <v>9.4452256599999992E-2</v>
      </c>
      <c r="E3" s="21">
        <f>frac_mam_12_23months * 2.6</f>
        <v>0</v>
      </c>
      <c r="F3" s="21">
        <f>frac_mam_24_59months * 2.6</f>
        <v>2.6917261800000002E-2</v>
      </c>
    </row>
    <row r="4" spans="1:6" ht="15.75" customHeight="1" x14ac:dyDescent="0.2">
      <c r="A4" s="3" t="s">
        <v>207</v>
      </c>
      <c r="B4" s="21">
        <f>frac_sam_1month * 2.6</f>
        <v>4.02068316E-2</v>
      </c>
      <c r="C4" s="21">
        <f>frac_sam_1_5months * 2.6</f>
        <v>4.02068316E-2</v>
      </c>
      <c r="D4" s="21">
        <f>frac_sam_6_11months * 2.6</f>
        <v>0</v>
      </c>
      <c r="E4" s="21">
        <f>frac_sam_12_23months * 2.6</f>
        <v>2.3977090539999999E-2</v>
      </c>
      <c r="F4" s="21">
        <f>frac_sam_24_59months * 2.6</f>
        <v>1.0915497060000001E-2</v>
      </c>
    </row>
  </sheetData>
  <sheetProtection algorithmName="SHA-512" hashValue="gmD9U0/lGm3JI0qpGBRDcjDJqwUngc1LwiEOO3mZs4BqjsyDBKdQRzCBaPyu+0sIlXtICz+NFP+VQj9IOh63tg==" saltValue="XiuM/46YfG05uQlUfEMku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1.7000000000000001E-2</v>
      </c>
      <c r="E2" s="60">
        <f>food_insecure</f>
        <v>1.7000000000000001E-2</v>
      </c>
      <c r="F2" s="60">
        <f>food_insecure</f>
        <v>1.7000000000000001E-2</v>
      </c>
      <c r="G2" s="60">
        <f>food_insecure</f>
        <v>1.7000000000000001E-2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1.7000000000000001E-2</v>
      </c>
      <c r="F5" s="60">
        <f>food_insecure</f>
        <v>1.7000000000000001E-2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1.7000000000000001E-2</v>
      </c>
      <c r="F8" s="60">
        <f>food_insecure</f>
        <v>1.7000000000000001E-2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1.7000000000000001E-2</v>
      </c>
      <c r="F9" s="60">
        <f>food_insecure</f>
        <v>1.7000000000000001E-2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0.89400000000000002</v>
      </c>
      <c r="E10" s="60">
        <f>IF(ISBLANK(comm_deliv), frac_children_health_facility,1)</f>
        <v>0.89400000000000002</v>
      </c>
      <c r="F10" s="60">
        <f>IF(ISBLANK(comm_deliv), frac_children_health_facility,1)</f>
        <v>0.89400000000000002</v>
      </c>
      <c r="G10" s="60">
        <f>IF(ISBLANK(comm_deliv), frac_children_health_facility,1)</f>
        <v>0.89400000000000002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1.7000000000000001E-2</v>
      </c>
      <c r="I15" s="60">
        <f>food_insecure</f>
        <v>1.7000000000000001E-2</v>
      </c>
      <c r="J15" s="60">
        <f>food_insecure</f>
        <v>1.7000000000000001E-2</v>
      </c>
      <c r="K15" s="60">
        <f>food_insecure</f>
        <v>1.7000000000000001E-2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0.86599999999999999</v>
      </c>
      <c r="I18" s="60">
        <f>frac_PW_health_facility</f>
        <v>0.86599999999999999</v>
      </c>
      <c r="J18" s="60">
        <f>frac_PW_health_facility</f>
        <v>0.86599999999999999</v>
      </c>
      <c r="K18" s="60">
        <f>frac_PW_health_facility</f>
        <v>0.86599999999999999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0.65900000000000003</v>
      </c>
      <c r="M24" s="60">
        <f>famplan_unmet_need</f>
        <v>0.65900000000000003</v>
      </c>
      <c r="N24" s="60">
        <f>famplan_unmet_need</f>
        <v>0.65900000000000003</v>
      </c>
      <c r="O24" s="60">
        <f>famplan_unmet_need</f>
        <v>0.65900000000000003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5.3107653010559308E-2</v>
      </c>
      <c r="M25" s="60">
        <f>(1-food_insecure)*(0.49)+food_insecure*(0.7)</f>
        <v>0.49357000000000001</v>
      </c>
      <c r="N25" s="60">
        <f>(1-food_insecure)*(0.49)+food_insecure*(0.7)</f>
        <v>0.49357000000000001</v>
      </c>
      <c r="O25" s="60">
        <f>(1-food_insecure)*(0.49)+food_insecure*(0.7)</f>
        <v>0.49357000000000001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2.2760422718811131E-2</v>
      </c>
      <c r="M26" s="60">
        <f>(1-food_insecure)*(0.21)+food_insecure*(0.3)</f>
        <v>0.21153</v>
      </c>
      <c r="N26" s="60">
        <f>(1-food_insecure)*(0.21)+food_insecure*(0.3)</f>
        <v>0.21153</v>
      </c>
      <c r="O26" s="60">
        <f>(1-food_insecure)*(0.21)+food_insecure*(0.3)</f>
        <v>0.21153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3.1730953811645639E-2</v>
      </c>
      <c r="M27" s="60">
        <f>(1-food_insecure)*(0.3)</f>
        <v>0.2949</v>
      </c>
      <c r="N27" s="60">
        <f>(1-food_insecure)*(0.3)</f>
        <v>0.2949</v>
      </c>
      <c r="O27" s="60">
        <f>(1-food_insecure)*(0.3)</f>
        <v>0.2949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0.89240097045898392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arNB2pziFBavV17UDupiKtSK16QfwI0psmca2l2Li9eN3wTWdScr92DzsF1VwW1JW6RDXa7JmNdQ6w3qy/u1GQ==" saltValue="nic4ZG0k0+hMHL3wo2PfP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9qhuRDldyYCHr9B8xTZ5CyYasEWHcokA09RsUOavHySwyBgzulu3D9hxA1BFul5FUQ7kGxUfYsl/Th0yZchENQ==" saltValue="ROj/eBL2SEJBHCtBkt5X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AkQEuRmWGYfAW5RxDFsAhQsKjcRs19/hFZkRcHBqFodug/IkXynNkZLz90Be1fbQ4pY4JDvbQ6XxORvUWpSGgg==" saltValue="645RiN7v7NcmuVSKe2wFL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YJQbu15DetLIpCGpfdUfLKIOPpqWzqn/wlc2yg0ScR/waFzlXvcxX6vFh4xJh7w1iV/TvzgxDg1DG+506gAdCA==" saltValue="6gI+ZmPKqzk5wVvu7jv6V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cWI1NVHFWioWDZ/fPanYApvjnDNyBoMXLGxnMv5qGlRZG1YcnXYBLsOKyIO2jFF2zojhHRi9GYY9o7dV5kG5iw==" saltValue="qEciSQSc+vLK6k0PEUuv6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nesor4Ixt5nr9SGY+8hUGSvoYGN9Stuk2sXAN5RILqwPFCriqU99y+E/LyMM9fwObYgTyEjRJ4IKcrRp0bul+Q==" saltValue="dYIjW60iXY9hh17WpYHbG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6695.9544000000014</v>
      </c>
      <c r="C2" s="49">
        <v>18000</v>
      </c>
      <c r="D2" s="49">
        <v>39000</v>
      </c>
      <c r="E2" s="49">
        <v>42000</v>
      </c>
      <c r="F2" s="49">
        <v>43000</v>
      </c>
      <c r="G2" s="17">
        <f t="shared" ref="G2:G11" si="0">C2+D2+E2+F2</f>
        <v>142000</v>
      </c>
      <c r="H2" s="17">
        <f t="shared" ref="H2:H11" si="1">(B2 + stillbirth*B2/(1000-stillbirth))/(1-abortion)</f>
        <v>7636.3366297995344</v>
      </c>
      <c r="I2" s="17">
        <f t="shared" ref="I2:I11" si="2">G2-H2</f>
        <v>134363.66337020046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6637.6107999999986</v>
      </c>
      <c r="C3" s="50">
        <v>19000</v>
      </c>
      <c r="D3" s="50">
        <v>39000</v>
      </c>
      <c r="E3" s="50">
        <v>42000</v>
      </c>
      <c r="F3" s="50">
        <v>43000</v>
      </c>
      <c r="G3" s="17">
        <f t="shared" si="0"/>
        <v>143000</v>
      </c>
      <c r="H3" s="17">
        <f t="shared" si="1"/>
        <v>7569.7992337571723</v>
      </c>
      <c r="I3" s="17">
        <f t="shared" si="2"/>
        <v>135430.20076624284</v>
      </c>
    </row>
    <row r="4" spans="1:9" ht="15.75" customHeight="1" x14ac:dyDescent="0.2">
      <c r="A4" s="5">
        <f t="shared" si="3"/>
        <v>2023</v>
      </c>
      <c r="B4" s="49">
        <v>6568.6896000000006</v>
      </c>
      <c r="C4" s="50">
        <v>19000</v>
      </c>
      <c r="D4" s="50">
        <v>39000</v>
      </c>
      <c r="E4" s="50">
        <v>41000</v>
      </c>
      <c r="F4" s="50">
        <v>43000</v>
      </c>
      <c r="G4" s="17">
        <f t="shared" si="0"/>
        <v>142000</v>
      </c>
      <c r="H4" s="17">
        <f t="shared" si="1"/>
        <v>7491.1987157892299</v>
      </c>
      <c r="I4" s="17">
        <f t="shared" si="2"/>
        <v>134508.80128421076</v>
      </c>
    </row>
    <row r="5" spans="1:9" ht="15.75" customHeight="1" x14ac:dyDescent="0.2">
      <c r="A5" s="5">
        <f t="shared" si="3"/>
        <v>2024</v>
      </c>
      <c r="B5" s="49">
        <v>6510.439800000001</v>
      </c>
      <c r="C5" s="50">
        <v>19000</v>
      </c>
      <c r="D5" s="50">
        <v>39000</v>
      </c>
      <c r="E5" s="50">
        <v>41000</v>
      </c>
      <c r="F5" s="50">
        <v>43000</v>
      </c>
      <c r="G5" s="17">
        <f t="shared" si="0"/>
        <v>142000</v>
      </c>
      <c r="H5" s="17">
        <f t="shared" si="1"/>
        <v>7424.7682930524061</v>
      </c>
      <c r="I5" s="17">
        <f t="shared" si="2"/>
        <v>134575.23170694758</v>
      </c>
    </row>
    <row r="6" spans="1:9" ht="15.75" customHeight="1" x14ac:dyDescent="0.2">
      <c r="A6" s="5">
        <f t="shared" si="3"/>
        <v>2025</v>
      </c>
      <c r="B6" s="49">
        <v>6452.19</v>
      </c>
      <c r="C6" s="50">
        <v>19000</v>
      </c>
      <c r="D6" s="50">
        <v>37000</v>
      </c>
      <c r="E6" s="50">
        <v>40000</v>
      </c>
      <c r="F6" s="50">
        <v>43000</v>
      </c>
      <c r="G6" s="17">
        <f t="shared" si="0"/>
        <v>139000</v>
      </c>
      <c r="H6" s="17">
        <f t="shared" si="1"/>
        <v>7358.3378703155804</v>
      </c>
      <c r="I6" s="17">
        <f t="shared" si="2"/>
        <v>131641.66212968441</v>
      </c>
    </row>
    <row r="7" spans="1:9" ht="15.75" customHeight="1" x14ac:dyDescent="0.2">
      <c r="A7" s="5">
        <f t="shared" si="3"/>
        <v>2026</v>
      </c>
      <c r="B7" s="49">
        <v>6398.7719999999999</v>
      </c>
      <c r="C7" s="50">
        <v>18000</v>
      </c>
      <c r="D7" s="50">
        <v>37000</v>
      </c>
      <c r="E7" s="50">
        <v>40000</v>
      </c>
      <c r="F7" s="50">
        <v>43000</v>
      </c>
      <c r="G7" s="17">
        <f t="shared" si="0"/>
        <v>138000</v>
      </c>
      <c r="H7" s="17">
        <f t="shared" si="1"/>
        <v>7297.417827298168</v>
      </c>
      <c r="I7" s="17">
        <f t="shared" si="2"/>
        <v>130702.58217270183</v>
      </c>
    </row>
    <row r="8" spans="1:9" ht="15.75" customHeight="1" x14ac:dyDescent="0.2">
      <c r="A8" s="5">
        <f t="shared" si="3"/>
        <v>2027</v>
      </c>
      <c r="B8" s="49">
        <v>6355.7440000000006</v>
      </c>
      <c r="C8" s="50">
        <v>18000</v>
      </c>
      <c r="D8" s="50">
        <v>37000</v>
      </c>
      <c r="E8" s="50">
        <v>40000</v>
      </c>
      <c r="F8" s="50">
        <v>44000</v>
      </c>
      <c r="G8" s="17">
        <f t="shared" si="0"/>
        <v>139000</v>
      </c>
      <c r="H8" s="17">
        <f t="shared" si="1"/>
        <v>7248.3469595952756</v>
      </c>
      <c r="I8" s="17">
        <f t="shared" si="2"/>
        <v>131751.65304040472</v>
      </c>
    </row>
    <row r="9" spans="1:9" ht="15.75" customHeight="1" x14ac:dyDescent="0.2">
      <c r="A9" s="5">
        <f t="shared" si="3"/>
        <v>2028</v>
      </c>
      <c r="B9" s="49">
        <v>6302.5342000000001</v>
      </c>
      <c r="C9" s="50">
        <v>18000</v>
      </c>
      <c r="D9" s="50">
        <v>37000</v>
      </c>
      <c r="E9" s="50">
        <v>40000</v>
      </c>
      <c r="F9" s="50">
        <v>43000</v>
      </c>
      <c r="G9" s="17">
        <f t="shared" si="0"/>
        <v>138000</v>
      </c>
      <c r="H9" s="17">
        <f t="shared" si="1"/>
        <v>7187.6643562602949</v>
      </c>
      <c r="I9" s="17">
        <f t="shared" si="2"/>
        <v>130812.3356437397</v>
      </c>
    </row>
    <row r="10" spans="1:9" ht="15.75" customHeight="1" x14ac:dyDescent="0.2">
      <c r="A10" s="5">
        <f t="shared" si="3"/>
        <v>2029</v>
      </c>
      <c r="B10" s="49">
        <v>6249.4632000000001</v>
      </c>
      <c r="C10" s="50">
        <v>18000</v>
      </c>
      <c r="D10" s="50">
        <v>36000</v>
      </c>
      <c r="E10" s="50">
        <v>40000</v>
      </c>
      <c r="F10" s="50">
        <v>42000</v>
      </c>
      <c r="G10" s="17">
        <f t="shared" si="0"/>
        <v>136000</v>
      </c>
      <c r="H10" s="17">
        <f t="shared" si="1"/>
        <v>7127.1400460469386</v>
      </c>
      <c r="I10" s="17">
        <f t="shared" si="2"/>
        <v>128872.85995395306</v>
      </c>
    </row>
    <row r="11" spans="1:9" ht="15.75" customHeight="1" x14ac:dyDescent="0.2">
      <c r="A11" s="5">
        <f t="shared" si="3"/>
        <v>2030</v>
      </c>
      <c r="B11" s="49">
        <v>6196.5309999999999</v>
      </c>
      <c r="C11" s="50">
        <v>18000</v>
      </c>
      <c r="D11" s="50">
        <v>36000</v>
      </c>
      <c r="E11" s="50">
        <v>39000</v>
      </c>
      <c r="F11" s="50">
        <v>42000</v>
      </c>
      <c r="G11" s="17">
        <f t="shared" si="0"/>
        <v>135000</v>
      </c>
      <c r="H11" s="17">
        <f t="shared" si="1"/>
        <v>7066.7740289552039</v>
      </c>
      <c r="I11" s="17">
        <f t="shared" si="2"/>
        <v>127933.2259710448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QXBnqxPoD2wJOxngXHx/7+MJYEI9XA0pYfTzHsKZo5r6qtUZmsJVxGSVRhQ+4ysNT7HtUSei8MX62Ak6YiHp4A==" saltValue="t0cj0Zu5a2D9TDDicK+Dz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bc9imhNvRh29wwOf0TpC4I2nGTfCxNEesDH3vvE5EGcGI8eNLjc1EbVik9Yfn3sfbm6+uTebiQ8bXuItBzhqpg==" saltValue="bGgp15Q8+FUUh/l+OjJEz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1ySeYU6GVxh4Lsy6eugKu13BizLHCB+shmocqB2qWQWkODe0VLI9CCZ49vecve0xOoW69cZt/SPZqyQ1uBkGjA==" saltValue="GXJeACJ/KXwhW/kA4uM1q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lfHH8dH7NaViKLVRl7PZZBtfhslnXHlt1tO9O5s1HJnceD8yV4cFv+XkeOQuOwWV0ZvfMDPVgCfskw42n3Xi/w==" saltValue="0w+FjhXtlSWXJiziOUqvN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FM9ehKtMnTx9aLJNo5hblCEBUmC5Xhsibj69w76uYFy83/0zFK12FiC8uL+v6lzxtOTHAEUKu1djyJGe6vayLQ==" saltValue="0NiLM1uHcpca2LEL2GSNg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WA1uqaJX/4ZSQ6ye0F6mph903VIruPqQ5vv/Pp3hxcWFUn94clU3HzYI6FflfDJyFE8yXtELK1O5TsxeE/18YQ==" saltValue="SGke/BS3u+WEHgVXcrqOu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h8uJJpDsm+Zy3h9cE9h9oOJhlTd79bUgogGLYPj/ONYzACFXJyQFSx+Lu0kzdHfQXFyoU2l2srXugG716oItew==" saltValue="9wz8HeHnVvldYB4bZoKxF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m7zLCG1ng9SpcFb2FIpSpRIYFyH7wVNzru+j/2jMrVUH7xmLME4IbvAsI29p0KGP3LAXvbnMphe4K+eJBVwWag==" saltValue="daW/E8lCEOuzH5iNwwgNi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fUAX2g6HLJ5u2Y0t9rwHUoFsxmRZE0jpd0+gDsHN1s/3W1tFK81qX2c8BwZG4B2bQykUGo7D+/Tpqbx3963POQ==" saltValue="aSdVSkHjfXZz4sQqbQeyv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nQkpz9ZIsY5W9xqOlII/rBU85h/yqmCtHmRZEyEEehphixY9zZ4XcXDV8O0BhEFSPBEMrqT0cfkBiiq3J+1DKw==" saltValue="Jf9a+h62sYTKVNwBrSR/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3.4692830714039037E-2</v>
      </c>
    </row>
    <row r="5" spans="1:8" ht="15.75" customHeight="1" x14ac:dyDescent="0.2">
      <c r="B5" s="19" t="s">
        <v>95</v>
      </c>
      <c r="C5" s="101">
        <v>2.723151130324708E-2</v>
      </c>
    </row>
    <row r="6" spans="1:8" ht="15.75" customHeight="1" x14ac:dyDescent="0.2">
      <c r="B6" s="19" t="s">
        <v>91</v>
      </c>
      <c r="C6" s="101">
        <v>0.48729164784512352</v>
      </c>
    </row>
    <row r="7" spans="1:8" ht="15.75" customHeight="1" x14ac:dyDescent="0.2">
      <c r="B7" s="19" t="s">
        <v>96</v>
      </c>
      <c r="C7" s="101">
        <v>0.36385265265342698</v>
      </c>
    </row>
    <row r="8" spans="1:8" ht="15.75" customHeight="1" x14ac:dyDescent="0.2">
      <c r="B8" s="19" t="s">
        <v>98</v>
      </c>
      <c r="C8" s="101">
        <v>0</v>
      </c>
    </row>
    <row r="9" spans="1:8" ht="15.75" customHeight="1" x14ac:dyDescent="0.2">
      <c r="B9" s="19" t="s">
        <v>92</v>
      </c>
      <c r="C9" s="101">
        <v>7.7604710544111083E-2</v>
      </c>
    </row>
    <row r="10" spans="1:8" ht="15.75" customHeight="1" x14ac:dyDescent="0.2">
      <c r="B10" s="19" t="s">
        <v>94</v>
      </c>
      <c r="C10" s="101">
        <v>9.3266469400522314E-3</v>
      </c>
    </row>
    <row r="11" spans="1:8" ht="15.75" customHeight="1" x14ac:dyDescent="0.2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</v>
      </c>
      <c r="D14" s="55">
        <v>0</v>
      </c>
      <c r="E14" s="55">
        <v>0</v>
      </c>
      <c r="F14" s="55">
        <v>0</v>
      </c>
    </row>
    <row r="15" spans="1:8" ht="15.75" customHeight="1" x14ac:dyDescent="0.2">
      <c r="B15" s="19" t="s">
        <v>102</v>
      </c>
      <c r="C15" s="101">
        <v>5.8885290395646821E-2</v>
      </c>
      <c r="D15" s="101">
        <v>5.8885290395646821E-2</v>
      </c>
      <c r="E15" s="101">
        <v>5.8885290395646821E-2</v>
      </c>
      <c r="F15" s="101">
        <v>5.8885290395646821E-2</v>
      </c>
    </row>
    <row r="16" spans="1:8" ht="15.75" customHeight="1" x14ac:dyDescent="0.2">
      <c r="B16" s="19" t="s">
        <v>2</v>
      </c>
      <c r="C16" s="101">
        <v>3.0303769659002191E-2</v>
      </c>
      <c r="D16" s="101">
        <v>3.0303769659002191E-2</v>
      </c>
      <c r="E16" s="101">
        <v>3.0303769659002191E-2</v>
      </c>
      <c r="F16" s="101">
        <v>3.0303769659002191E-2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79</v>
      </c>
      <c r="C20" s="101">
        <v>7.689372794893067E-3</v>
      </c>
      <c r="D20" s="101">
        <v>7.689372794893067E-3</v>
      </c>
      <c r="E20" s="101">
        <v>7.689372794893067E-3</v>
      </c>
      <c r="F20" s="101">
        <v>7.689372794893067E-3</v>
      </c>
    </row>
    <row r="21" spans="1:8" ht="15.75" customHeight="1" x14ac:dyDescent="0.2">
      <c r="B21" s="19" t="s">
        <v>88</v>
      </c>
      <c r="C21" s="101">
        <v>5.3674683366254049E-2</v>
      </c>
      <c r="D21" s="101">
        <v>5.3674683366254049E-2</v>
      </c>
      <c r="E21" s="101">
        <v>5.3674683366254049E-2</v>
      </c>
      <c r="F21" s="101">
        <v>5.3674683366254049E-2</v>
      </c>
    </row>
    <row r="22" spans="1:8" ht="15.75" customHeight="1" x14ac:dyDescent="0.2">
      <c r="B22" s="19" t="s">
        <v>99</v>
      </c>
      <c r="C22" s="101">
        <v>0.84944688378420385</v>
      </c>
      <c r="D22" s="101">
        <v>0.84944688378420385</v>
      </c>
      <c r="E22" s="101">
        <v>0.84944688378420385</v>
      </c>
      <c r="F22" s="101">
        <v>0.84944688378420385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4.1039101000000001E-2</v>
      </c>
    </row>
    <row r="27" spans="1:8" ht="15.75" customHeight="1" x14ac:dyDescent="0.2">
      <c r="B27" s="19" t="s">
        <v>89</v>
      </c>
      <c r="C27" s="101">
        <v>0.311955555</v>
      </c>
    </row>
    <row r="28" spans="1:8" ht="15.75" customHeight="1" x14ac:dyDescent="0.2">
      <c r="B28" s="19" t="s">
        <v>103</v>
      </c>
      <c r="C28" s="101">
        <v>7.1433338999999998E-2</v>
      </c>
    </row>
    <row r="29" spans="1:8" ht="15.75" customHeight="1" x14ac:dyDescent="0.2">
      <c r="B29" s="19" t="s">
        <v>86</v>
      </c>
      <c r="C29" s="101">
        <v>8.7817816000000007E-2</v>
      </c>
    </row>
    <row r="30" spans="1:8" ht="15.75" customHeight="1" x14ac:dyDescent="0.2">
      <c r="B30" s="19" t="s">
        <v>4</v>
      </c>
      <c r="C30" s="101">
        <v>4.5304205E-2</v>
      </c>
    </row>
    <row r="31" spans="1:8" ht="15.75" customHeight="1" x14ac:dyDescent="0.2">
      <c r="B31" s="19" t="s">
        <v>80</v>
      </c>
      <c r="C31" s="101">
        <v>6.0519333000000002E-2</v>
      </c>
    </row>
    <row r="32" spans="1:8" ht="15.75" customHeight="1" x14ac:dyDescent="0.2">
      <c r="B32" s="19" t="s">
        <v>85</v>
      </c>
      <c r="C32" s="101">
        <v>0.111584815</v>
      </c>
    </row>
    <row r="33" spans="2:3" ht="15.75" customHeight="1" x14ac:dyDescent="0.2">
      <c r="B33" s="19" t="s">
        <v>100</v>
      </c>
      <c r="C33" s="101">
        <v>0.13530931600000001</v>
      </c>
    </row>
    <row r="34" spans="2:3" ht="15.75" customHeight="1" x14ac:dyDescent="0.2">
      <c r="B34" s="19" t="s">
        <v>87</v>
      </c>
      <c r="C34" s="101">
        <v>0.13503651999999999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6v+aLI0oEjat4pq8qIobriVjKDlaz8RpQQGSIxS7UO1dIBjBnVojFRDYPyJ6cYquMWOufAcvGqzWLXnZejs7gg==" saltValue="r2AANmkPSgUSS9tMSP33j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0.73379741337496907</v>
      </c>
      <c r="D2" s="52">
        <f>IFERROR(1-_xlfn.NORM.DIST(_xlfn.NORM.INV(SUM(D4:D5), 0, 1) + 1, 0, 1, TRUE), "")</f>
        <v>0.73379741337496907</v>
      </c>
      <c r="E2" s="52">
        <f>IFERROR(1-_xlfn.NORM.DIST(_xlfn.NORM.INV(SUM(E4:E5), 0, 1) + 1, 0, 1, TRUE), "")</f>
        <v>0.84971383955773083</v>
      </c>
      <c r="F2" s="52">
        <f>IFERROR(1-_xlfn.NORM.DIST(_xlfn.NORM.INV(SUM(F4:F5), 0, 1) + 1, 0, 1, TRUE), "")</f>
        <v>0.51602502879157464</v>
      </c>
      <c r="G2" s="52">
        <f>IFERROR(1-_xlfn.NORM.DIST(_xlfn.NORM.INV(SUM(G4:G5), 0, 1) + 1, 0, 1, TRUE), "")</f>
        <v>0.70998903065232866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0.21405081562503092</v>
      </c>
      <c r="D3" s="52">
        <f>IFERROR(_xlfn.NORM.DIST(_xlfn.NORM.INV(SUM(D4:D5), 0, 1) + 1, 0, 1, TRUE) - SUM(D4:D5), "")</f>
        <v>0.21405081562503092</v>
      </c>
      <c r="E3" s="52">
        <f>IFERROR(_xlfn.NORM.DIST(_xlfn.NORM.INV(SUM(E4:E5), 0, 1) + 1, 0, 1, TRUE) - SUM(E4:E5), "")</f>
        <v>0.12937112834226919</v>
      </c>
      <c r="F3" s="52">
        <f>IFERROR(_xlfn.NORM.DIST(_xlfn.NORM.INV(SUM(F4:F5), 0, 1) + 1, 0, 1, TRUE) - SUM(F4:F5), "")</f>
        <v>0.33484673720842528</v>
      </c>
      <c r="G3" s="52">
        <f>IFERROR(_xlfn.NORM.DIST(_xlfn.NORM.INV(SUM(G4:G5), 0, 1) + 1, 0, 1, TRUE) - SUM(G4:G5), "")</f>
        <v>0.22984151804767133</v>
      </c>
    </row>
    <row r="4" spans="1:15" ht="15.75" customHeight="1" x14ac:dyDescent="0.2">
      <c r="B4" s="5" t="s">
        <v>110</v>
      </c>
      <c r="C4" s="45">
        <v>2.8926113E-2</v>
      </c>
      <c r="D4" s="53">
        <v>2.8926113E-2</v>
      </c>
      <c r="E4" s="53">
        <v>4.0536401000000003E-3</v>
      </c>
      <c r="F4" s="53">
        <v>2.2028604E-2</v>
      </c>
      <c r="G4" s="53">
        <v>5.1829629000000002E-2</v>
      </c>
    </row>
    <row r="5" spans="1:15" ht="15.75" customHeight="1" x14ac:dyDescent="0.2">
      <c r="B5" s="5" t="s">
        <v>106</v>
      </c>
      <c r="C5" s="45">
        <v>2.3225658E-2</v>
      </c>
      <c r="D5" s="53">
        <v>2.3225658E-2</v>
      </c>
      <c r="E5" s="53">
        <v>1.6861391999999999E-2</v>
      </c>
      <c r="F5" s="53">
        <v>0.12709962999999999</v>
      </c>
      <c r="G5" s="53">
        <v>8.3398223000000007E-3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0.62194324952311775</v>
      </c>
      <c r="D8" s="52">
        <f>IFERROR(1-_xlfn.NORM.DIST(_xlfn.NORM.INV(SUM(D10:D11), 0, 1) + 1, 0, 1, TRUE), "")</f>
        <v>0.62194324952311775</v>
      </c>
      <c r="E8" s="52">
        <f>IFERROR(1-_xlfn.NORM.DIST(_xlfn.NORM.INV(SUM(E10:E11), 0, 1) + 1, 0, 1, TRUE), "")</f>
        <v>0.7866898132412119</v>
      </c>
      <c r="F8" s="52">
        <f>IFERROR(1-_xlfn.NORM.DIST(_xlfn.NORM.INV(SUM(F10:F11), 0, 1) + 1, 0, 1, TRUE), "")</f>
        <v>0.91254322146425981</v>
      </c>
      <c r="G8" s="52">
        <f>IFERROR(1-_xlfn.NORM.DIST(_xlfn.NORM.INV(SUM(G10:G11), 0, 1) + 1, 0, 1, TRUE), "")</f>
        <v>0.88141707117627788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0.28305833047688223</v>
      </c>
      <c r="D9" s="52">
        <f>IFERROR(_xlfn.NORM.DIST(_xlfn.NORM.INV(SUM(D10:D11), 0, 1) + 1, 0, 1, TRUE) - SUM(D10:D11), "")</f>
        <v>0.28305833047688223</v>
      </c>
      <c r="E9" s="52">
        <f>IFERROR(_xlfn.NORM.DIST(_xlfn.NORM.INV(SUM(E10:E11), 0, 1) + 1, 0, 1, TRUE) - SUM(E10:E11), "")</f>
        <v>0.17698239575878813</v>
      </c>
      <c r="F9" s="52">
        <f>IFERROR(_xlfn.NORM.DIST(_xlfn.NORM.INV(SUM(F10:F11), 0, 1) + 1, 0, 1, TRUE) - SUM(F10:F11), "")</f>
        <v>7.8234820635740165E-2</v>
      </c>
      <c r="G9" s="52">
        <f>IFERROR(_xlfn.NORM.DIST(_xlfn.NORM.INV(SUM(G10:G11), 0, 1) + 1, 0, 1, TRUE) - SUM(G10:G11), "")</f>
        <v>0.1040318677237221</v>
      </c>
    </row>
    <row r="10" spans="1:15" ht="15.75" customHeight="1" x14ac:dyDescent="0.2">
      <c r="B10" s="5" t="s">
        <v>107</v>
      </c>
      <c r="C10" s="45">
        <v>7.9534253999999999E-2</v>
      </c>
      <c r="D10" s="53">
        <v>7.9534253999999999E-2</v>
      </c>
      <c r="E10" s="53">
        <v>3.6327790999999998E-2</v>
      </c>
      <c r="F10" s="53">
        <v>0</v>
      </c>
      <c r="G10" s="53">
        <v>1.0352793000000001E-2</v>
      </c>
    </row>
    <row r="11" spans="1:15" ht="15.75" customHeight="1" x14ac:dyDescent="0.2">
      <c r="B11" s="5" t="s">
        <v>119</v>
      </c>
      <c r="C11" s="45">
        <v>1.5464166E-2</v>
      </c>
      <c r="D11" s="53">
        <v>1.5464166E-2</v>
      </c>
      <c r="E11" s="53">
        <v>0</v>
      </c>
      <c r="F11" s="53">
        <v>9.2219578999999993E-3</v>
      </c>
      <c r="G11" s="53">
        <v>4.1982681000000003E-3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0.38283535024999998</v>
      </c>
      <c r="D14" s="54">
        <v>0.38541007546400002</v>
      </c>
      <c r="E14" s="54">
        <v>0.38541007546400002</v>
      </c>
      <c r="F14" s="54">
        <v>0.17029895451300001</v>
      </c>
      <c r="G14" s="54">
        <v>0.17029895451300001</v>
      </c>
      <c r="H14" s="45">
        <v>0.27200000000000002</v>
      </c>
      <c r="I14" s="55">
        <v>0.27200000000000002</v>
      </c>
      <c r="J14" s="55">
        <v>0.27200000000000002</v>
      </c>
      <c r="K14" s="55">
        <v>0.27200000000000002</v>
      </c>
      <c r="L14" s="45">
        <v>0.251</v>
      </c>
      <c r="M14" s="55">
        <v>0.251</v>
      </c>
      <c r="N14" s="55">
        <v>0.251</v>
      </c>
      <c r="O14" s="55">
        <v>0.251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0.23913427318015998</v>
      </c>
      <c r="D15" s="52">
        <f t="shared" si="0"/>
        <v>0.24074254953783297</v>
      </c>
      <c r="E15" s="52">
        <f t="shared" si="0"/>
        <v>0.24074254953783297</v>
      </c>
      <c r="F15" s="52">
        <f t="shared" si="0"/>
        <v>0.10637553894700032</v>
      </c>
      <c r="G15" s="52">
        <f t="shared" si="0"/>
        <v>0.10637553894700032</v>
      </c>
      <c r="H15" s="52">
        <f t="shared" si="0"/>
        <v>0.16990208000000001</v>
      </c>
      <c r="I15" s="52">
        <f t="shared" si="0"/>
        <v>0.16990208000000001</v>
      </c>
      <c r="J15" s="52">
        <f t="shared" si="0"/>
        <v>0.16990208000000001</v>
      </c>
      <c r="K15" s="52">
        <f t="shared" si="0"/>
        <v>0.16990208000000001</v>
      </c>
      <c r="L15" s="52">
        <f t="shared" si="0"/>
        <v>0.15678464</v>
      </c>
      <c r="M15" s="52">
        <f t="shared" si="0"/>
        <v>0.15678464</v>
      </c>
      <c r="N15" s="52">
        <f t="shared" si="0"/>
        <v>0.15678464</v>
      </c>
      <c r="O15" s="52">
        <f t="shared" si="0"/>
        <v>0.15678464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2QW8cOkTLjCg/cvCAiFEocSR7rRVuy0SG6eImWSGXRGsYQl4+3zF+Xn5REGyYmI+InI9r9tsyISYiq5TLQDE4g==" saltValue="a1AlKKmArT3p+QohqEDuW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0.31399870000000002</v>
      </c>
      <c r="D2" s="53">
        <v>0.17159460000000001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5.1355570000000003E-2</v>
      </c>
      <c r="D3" s="53">
        <v>0.1553949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0.4142324</v>
      </c>
      <c r="D4" s="53">
        <v>0.40510950000000001</v>
      </c>
      <c r="E4" s="53">
        <v>0.44936838746070901</v>
      </c>
      <c r="F4" s="53">
        <v>0.146428138017654</v>
      </c>
      <c r="G4" s="53">
        <v>0</v>
      </c>
    </row>
    <row r="5" spans="1:7" x14ac:dyDescent="0.2">
      <c r="B5" s="3" t="s">
        <v>125</v>
      </c>
      <c r="C5" s="52">
        <v>0.22041330000000001</v>
      </c>
      <c r="D5" s="52">
        <v>0.2679011</v>
      </c>
      <c r="E5" s="52">
        <f>1-SUM(E2:E4)</f>
        <v>0.55063161253929094</v>
      </c>
      <c r="F5" s="52">
        <f>1-SUM(F2:F4)</f>
        <v>0.85357186198234603</v>
      </c>
      <c r="G5" s="52">
        <f>1-SUM(G2:G4)</f>
        <v>1</v>
      </c>
    </row>
  </sheetData>
  <sheetProtection algorithmName="SHA-512" hashValue="0i6XpYAZ+Vin3UUhOSGh1s6WY4RF+O3+4XjmrvxYsaU+yKVcc5S7bD8iPEwZvJN0x3HXZcwMPcS6GDc593VBiA==" saltValue="7k9vhmsF4qCxI02KfCSVv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x+Jl1bq0+YMkgiz4hYaNF0F0q478PKcQBL0mdPSWSp2FkfZEJgWz1GgWY+6KzZJS5+lsGbDravKZZHdJBZHp+w==" saltValue="OIaaW4rrrxH5fQPdr7ruV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zq3lb8Gwqv8c5D0v/KOvxqLSkBwOH9Wlyfkl2EMPpbRftBFXhRzFfB5MNMEK7N/AUdpK15SEizUQSPEBz+nXww==" saltValue="DYtFwRQJKD3QtBSa5OG45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qBUjHxA+ckXwyj6AO6IIG9jZhzNtsWlA5qEzfRJjqEE1g5Zuia++W2Sf1tXVoZPuZnQyf7VAGCOOZVgJKUERzA==" saltValue="/Gl3fOxwdZjVNE21/6KnV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HdOMQQRP2OTNdz/Bipt7JMu2eQ6BV/xVarDl+GCXfrGcMiVikdip5P2R43V9966tSvfbeOIzwqL/DWTJhzKY2w==" saltValue="Bb1I7ZrPF3457QpgK6GcQ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2023-01-27T02:40:37Z</dcterms:modified>
</cp:coreProperties>
</file>