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9141BBA0-9A85-4538-9E05-15DB95C044B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16" i="2" l="1"/>
  <c r="A17" i="2"/>
  <c r="A24" i="2"/>
  <c r="A26" i="2"/>
  <c r="I7" i="2"/>
  <c r="A32" i="2"/>
  <c r="A33" i="2"/>
  <c r="A18" i="2"/>
  <c r="A25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3" i="2"/>
  <c r="A21" i="2"/>
  <c r="A29" i="2"/>
  <c r="A37" i="2"/>
  <c r="D58" i="20"/>
  <c r="A14" i="2"/>
  <c r="A22" i="2"/>
  <c r="A30" i="2"/>
  <c r="A38" i="2"/>
  <c r="A40" i="2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<sst xmlns="http://schemas.openxmlformats.org/spreadsheetml/2006/main" count="2092" uniqueCount="341">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</sst>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5054445.125</v>
      </c>
    </row>
    <row r="8" spans="1:3" ht="15" customHeight="1" x14ac:dyDescent="0.2">
      <c r="B8" s="5" t="s">
        <v>44</v>
      </c>
      <c r="C8" s="44">
        <v>0.44500000000000001</v>
      </c>
    </row>
    <row r="9" spans="1:3" ht="15" customHeight="1" x14ac:dyDescent="0.2">
      <c r="B9" s="5" t="s">
        <v>43</v>
      </c>
      <c r="C9" s="45">
        <v>0.89</v>
      </c>
    </row>
    <row r="10" spans="1:3" ht="15" customHeight="1" x14ac:dyDescent="0.2">
      <c r="B10" s="5" t="s">
        <v>56</v>
      </c>
      <c r="C10" s="45">
        <v>0.17105390548706101</v>
      </c>
    </row>
    <row r="11" spans="1:3" ht="15" customHeight="1" x14ac:dyDescent="0.2">
      <c r="B11" s="5" t="s">
        <v>49</v>
      </c>
      <c r="C11" s="45">
        <v>0.38500000000000001</v>
      </c>
    </row>
    <row r="12" spans="1:3" ht="15" customHeight="1" x14ac:dyDescent="0.2">
      <c r="B12" s="5" t="s">
        <v>41</v>
      </c>
      <c r="C12" s="45">
        <v>0.59299999999999997</v>
      </c>
    </row>
    <row r="13" spans="1:3" ht="15" customHeight="1" x14ac:dyDescent="0.2">
      <c r="B13" s="5" t="s">
        <v>62</v>
      </c>
      <c r="C13" s="45">
        <v>0.54600000000000004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0.13469999999999999</v>
      </c>
    </row>
    <row r="24" spans="1:3" ht="15" customHeight="1" x14ac:dyDescent="0.2">
      <c r="B24" s="15" t="s">
        <v>46</v>
      </c>
      <c r="C24" s="45">
        <v>0.43480000000000002</v>
      </c>
    </row>
    <row r="25" spans="1:3" ht="15" customHeight="1" x14ac:dyDescent="0.2">
      <c r="B25" s="15" t="s">
        <v>47</v>
      </c>
      <c r="C25" s="45">
        <v>0.33339999999999997</v>
      </c>
    </row>
    <row r="26" spans="1:3" ht="15" customHeight="1" x14ac:dyDescent="0.2">
      <c r="B26" s="15" t="s">
        <v>48</v>
      </c>
      <c r="C26" s="45">
        <v>9.7100000000000006E-2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0.14423394640432699</v>
      </c>
    </row>
    <row r="30" spans="1:3" ht="14.25" customHeight="1" x14ac:dyDescent="0.2">
      <c r="B30" s="25" t="s">
        <v>63</v>
      </c>
      <c r="C30" s="99">
        <v>6.1032409171830997E-2</v>
      </c>
    </row>
    <row r="31" spans="1:3" ht="14.25" customHeight="1" x14ac:dyDescent="0.2">
      <c r="B31" s="25" t="s">
        <v>10</v>
      </c>
      <c r="C31" s="99">
        <v>0.13601090830408</v>
      </c>
    </row>
    <row r="32" spans="1:3" ht="14.25" customHeight="1" x14ac:dyDescent="0.2">
      <c r="B32" s="25" t="s">
        <v>11</v>
      </c>
      <c r="C32" s="99">
        <v>0.65872273611976195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24.2568573220051</v>
      </c>
    </row>
    <row r="38" spans="1:5" ht="15" customHeight="1" x14ac:dyDescent="0.2">
      <c r="B38" s="11" t="s">
        <v>35</v>
      </c>
      <c r="C38" s="43">
        <v>46.721429212176403</v>
      </c>
      <c r="D38" s="12"/>
      <c r="E38" s="13"/>
    </row>
    <row r="39" spans="1:5" ht="15" customHeight="1" x14ac:dyDescent="0.2">
      <c r="B39" s="11" t="s">
        <v>61</v>
      </c>
      <c r="C39" s="43">
        <v>80.366102044678996</v>
      </c>
      <c r="D39" s="12"/>
      <c r="E39" s="12"/>
    </row>
    <row r="40" spans="1:5" ht="15" customHeight="1" x14ac:dyDescent="0.2">
      <c r="B40" s="11" t="s">
        <v>36</v>
      </c>
      <c r="C40" s="100">
        <v>5.09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19.550403790000001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1.6881000000000001E-3</v>
      </c>
      <c r="D45" s="12"/>
    </row>
    <row r="46" spans="1:5" ht="15.75" customHeight="1" x14ac:dyDescent="0.2">
      <c r="B46" s="11" t="s">
        <v>51</v>
      </c>
      <c r="C46" s="45">
        <v>5.0481100000000001E-2</v>
      </c>
      <c r="D46" s="12"/>
    </row>
    <row r="47" spans="1:5" ht="15.75" customHeight="1" x14ac:dyDescent="0.2">
      <c r="B47" s="11" t="s">
        <v>59</v>
      </c>
      <c r="C47" s="45">
        <v>0.1481189</v>
      </c>
      <c r="D47" s="12"/>
      <c r="E47" s="13"/>
    </row>
    <row r="48" spans="1:5" ht="15" customHeight="1" x14ac:dyDescent="0.2">
      <c r="B48" s="11" t="s">
        <v>58</v>
      </c>
      <c r="C48" s="46">
        <v>0.79971190000000003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0.41849700000000001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Q+u/ASrhRdaQYnLLhET1jzuQgZOfVz42VWTtHBUf/Mto64M168FXZQ80vJLKX5mIyY2mMF5+ONYch7SBh0gZFw==" saltValue="vQTh68KM/7fQMmqaHa4M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4.4189519405365002E-2</v>
      </c>
      <c r="C2" s="98">
        <v>0.95</v>
      </c>
      <c r="D2" s="56">
        <v>33.919644824858139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47.342783690201649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36.416546183419882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6.6341516568287878E-2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15.002033020696739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15.002033020696739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15.002033020696739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15.002033020696739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15.002033020696739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15.002033020696739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0.12125627532005299</v>
      </c>
      <c r="C16" s="98">
        <v>0.95</v>
      </c>
      <c r="D16" s="56">
        <v>0.20461341533285801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0.95329805118397926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0.95329805118397926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0.19396083829999999</v>
      </c>
      <c r="C21" s="98">
        <v>0.95</v>
      </c>
      <c r="D21" s="56">
        <v>0.74930659609920203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25.542261036937091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4.0000000000000001E-3</v>
      </c>
      <c r="C23" s="98">
        <v>0.95</v>
      </c>
      <c r="D23" s="56">
        <v>4.9019061388624658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0.15959814650464299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4.9140074586868303E-2</v>
      </c>
      <c r="C27" s="98">
        <v>0.95</v>
      </c>
      <c r="D27" s="56">
        <v>21.704422310390239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0.44277970000000011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58.621108559880248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0.39950000000000002</v>
      </c>
      <c r="C31" s="98">
        <v>0.95</v>
      </c>
      <c r="D31" s="56">
        <v>1.146450432690806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0.2170175</v>
      </c>
      <c r="C32" s="98">
        <v>0.95</v>
      </c>
      <c r="D32" s="56">
        <v>0.37139348897646668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0.13566659687881699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0.102531895041466</v>
      </c>
      <c r="C38" s="98">
        <v>0.95</v>
      </c>
      <c r="D38" s="56">
        <v>4.867218577273106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8.4534800000000007E-2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5tQiUrc/Do/ghB+pywxeRcET+D/we9JhM6h77katZjfSSwjHKqZAjNMmyNEVZmLtRXV1X5VIpYbz1L6oB2Igsw==" saltValue="16DQe3neq3dLUrth/Qdv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asTi5F4ADEZxavgl6HfInf2QQ/0yPpkKEre0vImJC8SX7hlc7SeycGfgA0s9L2ts+vHQ7AifxapHrVnoLeiMUA==" saltValue="j0eAooj80qLN6c/T/llA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sTui8/ZmpiMBZsgKbsrYLdDdgrect3nAIeB4NleGbEMwEaJpd8v/9PONNFYFsOY/X5gbkN00jO7YNDUALzo9Pw==" saltValue="xids8ixnJlBMPa9QKAXp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0.31744611859321659</v>
      </c>
      <c r="C3" s="21">
        <f>frac_mam_1_5months * 2.6</f>
        <v>0.31744611859321659</v>
      </c>
      <c r="D3" s="21">
        <f>frac_mam_6_11months * 2.6</f>
        <v>0.44050072729587597</v>
      </c>
      <c r="E3" s="21">
        <f>frac_mam_12_23months * 2.6</f>
        <v>0.46110786795616143</v>
      </c>
      <c r="F3" s="21">
        <f>frac_mam_24_59months * 2.6</f>
        <v>0.22829494476318349</v>
      </c>
    </row>
    <row r="4" spans="1:6" ht="15.75" customHeight="1" x14ac:dyDescent="0.2">
      <c r="A4" s="3" t="s">
        <v>207</v>
      </c>
      <c r="B4" s="21">
        <f>frac_sam_1month * 2.6</f>
        <v>0.20145560204982757</v>
      </c>
      <c r="C4" s="21">
        <f>frac_sam_1_5months * 2.6</f>
        <v>0.20145560204982757</v>
      </c>
      <c r="D4" s="21">
        <f>frac_sam_6_11months * 2.6</f>
        <v>0.35223998427391023</v>
      </c>
      <c r="E4" s="21">
        <f>frac_sam_12_23months * 2.6</f>
        <v>0.2188866287469865</v>
      </c>
      <c r="F4" s="21">
        <f>frac_sam_24_59months * 2.6</f>
        <v>0.12753520011901864</v>
      </c>
    </row>
  </sheetData>
  <sheetProtection algorithmName="SHA-512" hashValue="aXkxF40Is6bM/lqoNBdKqqWC0Nkg9dsGotq9vfMUNsfuSFPN/jbli80csbBipO26loSNXHDiROfVquoL3uQFLA==" saltValue="ytUoU0MND1RMxvUJ1PrY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0.44500000000000001</v>
      </c>
      <c r="E2" s="60">
        <f>food_insecure</f>
        <v>0.44500000000000001</v>
      </c>
      <c r="F2" s="60">
        <f>food_insecure</f>
        <v>0.44500000000000001</v>
      </c>
      <c r="G2" s="60">
        <f>food_insecure</f>
        <v>0.44500000000000001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0.44500000000000001</v>
      </c>
      <c r="F5" s="60">
        <f>food_insecure</f>
        <v>0.44500000000000001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0.44500000000000001</v>
      </c>
      <c r="F8" s="60">
        <f>food_insecure</f>
        <v>0.44500000000000001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0.44500000000000001</v>
      </c>
      <c r="F9" s="60">
        <f>food_insecure</f>
        <v>0.44500000000000001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0.44500000000000001</v>
      </c>
      <c r="I15" s="60">
        <f>food_insecure</f>
        <v>0.44500000000000001</v>
      </c>
      <c r="J15" s="60">
        <f>food_insecure</f>
        <v>0.44500000000000001</v>
      </c>
      <c r="K15" s="60">
        <f>food_insecure</f>
        <v>0.44500000000000001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0.38500000000000001</v>
      </c>
      <c r="I18" s="60">
        <f>frac_PW_health_facility</f>
        <v>0.38500000000000001</v>
      </c>
      <c r="J18" s="60">
        <f>frac_PW_health_facility</f>
        <v>0.38500000000000001</v>
      </c>
      <c r="K18" s="60">
        <f>frac_PW_health_facility</f>
        <v>0.38500000000000001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0.89</v>
      </c>
      <c r="I19" s="60">
        <f>frac_malaria_risk</f>
        <v>0.89</v>
      </c>
      <c r="J19" s="60">
        <f>frac_malaria_risk</f>
        <v>0.89</v>
      </c>
      <c r="K19" s="60">
        <f>frac_malaria_risk</f>
        <v>0.89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0.54600000000000004</v>
      </c>
      <c r="M24" s="60">
        <f>famplan_unmet_need</f>
        <v>0.54600000000000004</v>
      </c>
      <c r="N24" s="60">
        <f>famplan_unmet_need</f>
        <v>0.54600000000000004</v>
      </c>
      <c r="O24" s="60">
        <f>famplan_unmet_need</f>
        <v>0.54600000000000004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0.48364859884357425</v>
      </c>
      <c r="M25" s="60">
        <f>(1-food_insecure)*(0.49)+food_insecure*(0.7)</f>
        <v>0.58345000000000002</v>
      </c>
      <c r="N25" s="60">
        <f>(1-food_insecure)*(0.49)+food_insecure*(0.7)</f>
        <v>0.58345000000000002</v>
      </c>
      <c r="O25" s="60">
        <f>(1-food_insecure)*(0.49)+food_insecure*(0.7)</f>
        <v>0.58345000000000002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0.20727797093296041</v>
      </c>
      <c r="M26" s="60">
        <f>(1-food_insecure)*(0.21)+food_insecure*(0.3)</f>
        <v>0.25004999999999999</v>
      </c>
      <c r="N26" s="60">
        <f>(1-food_insecure)*(0.21)+food_insecure*(0.3)</f>
        <v>0.25004999999999999</v>
      </c>
      <c r="O26" s="60">
        <f>(1-food_insecure)*(0.21)+food_insecure*(0.3)</f>
        <v>0.25004999999999999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0.13801952473640433</v>
      </c>
      <c r="M27" s="60">
        <f>(1-food_insecure)*(0.3)</f>
        <v>0.16649999999999998</v>
      </c>
      <c r="N27" s="60">
        <f>(1-food_insecure)*(0.3)</f>
        <v>0.16649999999999998</v>
      </c>
      <c r="O27" s="60">
        <f>(1-food_insecure)*(0.3)</f>
        <v>0.16649999999999998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0.17105390548706101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0.89</v>
      </c>
      <c r="D34" s="60">
        <f t="shared" si="3"/>
        <v>0.89</v>
      </c>
      <c r="E34" s="60">
        <f t="shared" si="3"/>
        <v>0.89</v>
      </c>
      <c r="F34" s="60">
        <f t="shared" si="3"/>
        <v>0.89</v>
      </c>
      <c r="G34" s="60">
        <f t="shared" si="3"/>
        <v>0.89</v>
      </c>
      <c r="H34" s="60">
        <f t="shared" si="3"/>
        <v>0.89</v>
      </c>
      <c r="I34" s="60">
        <f t="shared" si="3"/>
        <v>0.89</v>
      </c>
      <c r="J34" s="60">
        <f t="shared" si="3"/>
        <v>0.89</v>
      </c>
      <c r="K34" s="60">
        <f t="shared" si="3"/>
        <v>0.89</v>
      </c>
      <c r="L34" s="60">
        <f t="shared" si="3"/>
        <v>0.89</v>
      </c>
      <c r="M34" s="60">
        <f t="shared" si="3"/>
        <v>0.89</v>
      </c>
      <c r="N34" s="60">
        <f t="shared" si="3"/>
        <v>0.89</v>
      </c>
      <c r="O34" s="60">
        <f t="shared" si="3"/>
        <v>0.89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EN9AEt/HtYBUjHo9cz62KorvtVLKbU06lnuNq1osAPbcJZY3Y7h74aht8T/QryjHki3uy1ET5yGcVA/xjcbkhA==" saltValue="gClgvEUeBdO6/orDZRX+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3bvM+vM6ghmwznG8O5KGZc5feaGs9iaJZniI7uDwZgXO7sSIi4NLormC8ZW8vymOyTUBzHekvNm01NzFz/rfFg==" saltValue="YxAXSfPRUl7IwglI+lm1L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exMUKDKrHGl6LpbUUsBQuo/XkmF8JBn00ZibaVxuAeMr1/q+q3JMhEGNmozFur9cNcsaBqHfnmu1bbk1QUOPQ==" saltValue="mEOgRqqJLb/mZ/pMCQl5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gD1/nnw69R6ZWFGlH/JxT3ROGz+8w+NML3MbPNurfBzABRunAIuK4nOrGMZmahn0op+IvmJ6G7tsAqW7YO2qw==" saltValue="nzv9U+qqlaq6YAAP/cYoZ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AuJB/4okuAhF5S71+NUYNo03WeE00NIXEKN6lVAk/wBz62qYt7grwELgbq/Jz0nmSOdSz7gnPkIRzIaOgltTw==" saltValue="3ZM2EHhon7OF4lCY60iQE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qWhTNlEcYnLSO4zh/Knf9IqawdvfZxxzPbn0LHUOMhtiXIvI93/355T/73mENvMU5w4vsd82tK071/SXlMRkw==" saltValue="jPe3Wz0bOdj2r/zGpD1xx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1166084.7932</v>
      </c>
      <c r="C2" s="49">
        <v>1342000</v>
      </c>
      <c r="D2" s="49">
        <v>1898000</v>
      </c>
      <c r="E2" s="49">
        <v>1211000</v>
      </c>
      <c r="F2" s="49">
        <v>823000</v>
      </c>
      <c r="G2" s="17">
        <f t="shared" ref="G2:G11" si="0">C2+D2+E2+F2</f>
        <v>5274000</v>
      </c>
      <c r="H2" s="17">
        <f t="shared" ref="H2:H11" si="1">(B2 + stillbirth*B2/(1000-stillbirth))/(1-abortion)</f>
        <v>1351519.1000448654</v>
      </c>
      <c r="I2" s="17">
        <f t="shared" ref="I2:I11" si="2">G2-H2</f>
        <v>3922480.8999551348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1202877.5967999999</v>
      </c>
      <c r="C3" s="50">
        <v>1398000</v>
      </c>
      <c r="D3" s="50">
        <v>1986000</v>
      </c>
      <c r="E3" s="50">
        <v>1253000</v>
      </c>
      <c r="F3" s="50">
        <v>854000</v>
      </c>
      <c r="G3" s="17">
        <f t="shared" si="0"/>
        <v>5491000</v>
      </c>
      <c r="H3" s="17">
        <f t="shared" si="1"/>
        <v>1394162.805802437</v>
      </c>
      <c r="I3" s="17">
        <f t="shared" si="2"/>
        <v>4096837.194197563</v>
      </c>
    </row>
    <row r="4" spans="1:9" ht="15.75" customHeight="1" x14ac:dyDescent="0.2">
      <c r="A4" s="5">
        <f t="shared" si="3"/>
        <v>2023</v>
      </c>
      <c r="B4" s="49">
        <v>1240620.2952000001</v>
      </c>
      <c r="C4" s="50">
        <v>1456000</v>
      </c>
      <c r="D4" s="50">
        <v>2079000</v>
      </c>
      <c r="E4" s="50">
        <v>1298000</v>
      </c>
      <c r="F4" s="50">
        <v>886000</v>
      </c>
      <c r="G4" s="17">
        <f t="shared" si="0"/>
        <v>5719000</v>
      </c>
      <c r="H4" s="17">
        <f t="shared" si="1"/>
        <v>1437907.4614846793</v>
      </c>
      <c r="I4" s="17">
        <f t="shared" si="2"/>
        <v>4281092.538515321</v>
      </c>
    </row>
    <row r="5" spans="1:9" ht="15.75" customHeight="1" x14ac:dyDescent="0.2">
      <c r="A5" s="5">
        <f t="shared" si="3"/>
        <v>2024</v>
      </c>
      <c r="B5" s="49">
        <v>1279326.1516</v>
      </c>
      <c r="C5" s="50">
        <v>1516000</v>
      </c>
      <c r="D5" s="50">
        <v>2176000</v>
      </c>
      <c r="E5" s="50">
        <v>1348000</v>
      </c>
      <c r="F5" s="50">
        <v>918000</v>
      </c>
      <c r="G5" s="17">
        <f t="shared" si="0"/>
        <v>5958000</v>
      </c>
      <c r="H5" s="17">
        <f t="shared" si="1"/>
        <v>1482768.4394455005</v>
      </c>
      <c r="I5" s="17">
        <f t="shared" si="2"/>
        <v>4475231.5605544997</v>
      </c>
    </row>
    <row r="6" spans="1:9" ht="15.75" customHeight="1" x14ac:dyDescent="0.2">
      <c r="A6" s="5">
        <f t="shared" si="3"/>
        <v>2025</v>
      </c>
      <c r="B6" s="49">
        <v>1319052.5190000001</v>
      </c>
      <c r="C6" s="50">
        <v>1578000</v>
      </c>
      <c r="D6" s="50">
        <v>2276000</v>
      </c>
      <c r="E6" s="50">
        <v>1403000</v>
      </c>
      <c r="F6" s="50">
        <v>951000</v>
      </c>
      <c r="G6" s="17">
        <f t="shared" si="0"/>
        <v>6208000</v>
      </c>
      <c r="H6" s="17">
        <f t="shared" si="1"/>
        <v>1528812.2131312541</v>
      </c>
      <c r="I6" s="17">
        <f t="shared" si="2"/>
        <v>4679187.7868687455</v>
      </c>
    </row>
    <row r="7" spans="1:9" ht="15.75" customHeight="1" x14ac:dyDescent="0.2">
      <c r="A7" s="5">
        <f t="shared" si="3"/>
        <v>2026</v>
      </c>
      <c r="B7" s="49">
        <v>1358170.7723999999</v>
      </c>
      <c r="C7" s="50">
        <v>1638000</v>
      </c>
      <c r="D7" s="50">
        <v>2377000</v>
      </c>
      <c r="E7" s="50">
        <v>1462000</v>
      </c>
      <c r="F7" s="50">
        <v>982000</v>
      </c>
      <c r="G7" s="17">
        <f t="shared" si="0"/>
        <v>6459000</v>
      </c>
      <c r="H7" s="17">
        <f t="shared" si="1"/>
        <v>1574151.168701895</v>
      </c>
      <c r="I7" s="17">
        <f t="shared" si="2"/>
        <v>4884848.8312981054</v>
      </c>
    </row>
    <row r="8" spans="1:9" ht="15.75" customHeight="1" x14ac:dyDescent="0.2">
      <c r="A8" s="5">
        <f t="shared" si="3"/>
        <v>2027</v>
      </c>
      <c r="B8" s="49">
        <v>1398170.9398000001</v>
      </c>
      <c r="C8" s="50">
        <v>1701000</v>
      </c>
      <c r="D8" s="50">
        <v>2482000</v>
      </c>
      <c r="E8" s="50">
        <v>1528000</v>
      </c>
      <c r="F8" s="50">
        <v>1014000</v>
      </c>
      <c r="G8" s="17">
        <f t="shared" si="0"/>
        <v>6725000</v>
      </c>
      <c r="H8" s="17">
        <f t="shared" si="1"/>
        <v>1620512.2828861703</v>
      </c>
      <c r="I8" s="17">
        <f t="shared" si="2"/>
        <v>5104487.7171138301</v>
      </c>
    </row>
    <row r="9" spans="1:9" ht="15.75" customHeight="1" x14ac:dyDescent="0.2">
      <c r="A9" s="5">
        <f t="shared" si="3"/>
        <v>2028</v>
      </c>
      <c r="B9" s="49">
        <v>1439011.1148000001</v>
      </c>
      <c r="C9" s="50">
        <v>1765000</v>
      </c>
      <c r="D9" s="50">
        <v>2590000</v>
      </c>
      <c r="E9" s="50">
        <v>1599000</v>
      </c>
      <c r="F9" s="50">
        <v>1049000</v>
      </c>
      <c r="G9" s="17">
        <f t="shared" si="0"/>
        <v>7003000</v>
      </c>
      <c r="H9" s="17">
        <f t="shared" si="1"/>
        <v>1667846.9852024605</v>
      </c>
      <c r="I9" s="17">
        <f t="shared" si="2"/>
        <v>5335153.0147975395</v>
      </c>
    </row>
    <row r="10" spans="1:9" ht="15.75" customHeight="1" x14ac:dyDescent="0.2">
      <c r="A10" s="5">
        <f t="shared" si="3"/>
        <v>2029</v>
      </c>
      <c r="B10" s="49">
        <v>1480649.391000001</v>
      </c>
      <c r="C10" s="50">
        <v>1832000</v>
      </c>
      <c r="D10" s="50">
        <v>2702000</v>
      </c>
      <c r="E10" s="50">
        <v>1674000</v>
      </c>
      <c r="F10" s="50">
        <v>1084000</v>
      </c>
      <c r="G10" s="17">
        <f t="shared" si="0"/>
        <v>7292000</v>
      </c>
      <c r="H10" s="17">
        <f t="shared" si="1"/>
        <v>1716106.7051691483</v>
      </c>
      <c r="I10" s="17">
        <f t="shared" si="2"/>
        <v>5575893.2948308513</v>
      </c>
    </row>
    <row r="11" spans="1:9" ht="15.75" customHeight="1" x14ac:dyDescent="0.2">
      <c r="A11" s="5">
        <f t="shared" si="3"/>
        <v>2030</v>
      </c>
      <c r="B11" s="49">
        <v>1523043.862</v>
      </c>
      <c r="C11" s="50">
        <v>1901000</v>
      </c>
      <c r="D11" s="50">
        <v>2817000</v>
      </c>
      <c r="E11" s="50">
        <v>1754000</v>
      </c>
      <c r="F11" s="50">
        <v>1121000</v>
      </c>
      <c r="G11" s="17">
        <f t="shared" si="0"/>
        <v>7593000</v>
      </c>
      <c r="H11" s="17">
        <f t="shared" si="1"/>
        <v>1765242.8723046109</v>
      </c>
      <c r="I11" s="17">
        <f t="shared" si="2"/>
        <v>5827757.1276953891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U2OnmPMnwLd4EJB4P/wFaHi5ujvWTIddg3nWOCcZmq8fRdmJaBDnDzb3LGEb8uVgxzKhSGSlBiH49u+GdNW4w==" saltValue="oR3Xp8uVa3CByGjxXzyQw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IGrvGWub+DVWQ/BoEse7BdxeBKj1Mla5ljProMCjam45TKmsoHBn1re5l8mUIqnHxXf+HY8U5EaSnC2jhvzv9g==" saltValue="kFnCaf2MKGhp9aNduv0w9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JB0HAf3fn5EjA4R+24KoXj2+twpIHWyObiECAb0eFIDm21SqdhgpLP0VlAwa2OIo8V2+tqgsTSBeaEKEskoq1A==" saltValue="xN17M8jjAKzQJOymuHj3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6SghYwMq4VHBnalaoXLalQccoi3qoiUR/BJ0arPikXhqwzEJ8v8VK7w92salz8VgYnyXDHffKUS6UlqKZf+ABw==" saltValue="pRzBigVb2GeuJPOtqLpa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fzsCc6VceWQfjKrR5xNLxNBS7cl5ttym88Kkh8pKn3a9Q/EVTQboo9Op7tk2h6w/9YY7QAd7Afnkag829tbrA==" saltValue="Q85g+mjBbRoPPgqsbwf2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KYIBKWFqPvwtEVObc69KiRILTP3dOXvxGOWGkLsXfAoT42DSu9inXdRSELShblyinhQoPUK2U2/f5iACb6WJ2A==" saltValue="E5Z261PamxbYGBLgNmD7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8XiCKkUBCg+/Tl3v6WUg5A+eBKgYgxbnWK6kcGJnyEcm1TkCPO7fK28RTLuTAEojPQJjoC7Z6Xbo7Fi2THhQQ==" saltValue="hKQXcoWog0XSnrEVPiZi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rBRBAp7b40lOjeCTjglFy+68CKp/cFxMWBDnN+TPxdSWOeXJYWHwXqS5WjpVAaA7RT5tc/z8JWFcIXB/qTD8A==" saltValue="PRYcLT/8ZGdDWrZF833A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5w5w22/Bk7Z7hYY2KcRBpv6NTq9Fwiom00ZU7ju/HrPAv0/ICKTfLhpoWGevIYdmmzwpXzniKZKxo2OlV2ivTQ==" saltValue="ybs+b0w3iU7nRxyM81oE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rAUjxGN0zfGcnfOnsOZkwcpAFfhhVqfQTttQHKUwYwm0IVHWPa1/O9h+L4kTNrI0z0DJYQj9syiXBmfv+/GWw==" saltValue="gs7WMm/CvzS2qlz0Zlira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5.0711218856518943E-3</v>
      </c>
    </row>
    <row r="4" spans="1:8" ht="15.75" customHeight="1" x14ac:dyDescent="0.2">
      <c r="B4" s="19" t="s">
        <v>97</v>
      </c>
      <c r="C4" s="101">
        <v>0.20159308400944581</v>
      </c>
    </row>
    <row r="5" spans="1:8" ht="15.75" customHeight="1" x14ac:dyDescent="0.2">
      <c r="B5" s="19" t="s">
        <v>95</v>
      </c>
      <c r="C5" s="101">
        <v>7.0841089476469304E-2</v>
      </c>
    </row>
    <row r="6" spans="1:8" ht="15.75" customHeight="1" x14ac:dyDescent="0.2">
      <c r="B6" s="19" t="s">
        <v>91</v>
      </c>
      <c r="C6" s="101">
        <v>0.26291722844531817</v>
      </c>
    </row>
    <row r="7" spans="1:8" ht="15.75" customHeight="1" x14ac:dyDescent="0.2">
      <c r="B7" s="19" t="s">
        <v>96</v>
      </c>
      <c r="C7" s="101">
        <v>0.30852125846130529</v>
      </c>
    </row>
    <row r="8" spans="1:8" ht="15.75" customHeight="1" x14ac:dyDescent="0.2">
      <c r="B8" s="19" t="s">
        <v>98</v>
      </c>
      <c r="C8" s="101">
        <v>6.6698158995326766E-3</v>
      </c>
    </row>
    <row r="9" spans="1:8" ht="15.75" customHeight="1" x14ac:dyDescent="0.2">
      <c r="B9" s="19" t="s">
        <v>92</v>
      </c>
      <c r="C9" s="101">
        <v>6.0829638249310113E-2</v>
      </c>
    </row>
    <row r="10" spans="1:8" ht="15.75" customHeight="1" x14ac:dyDescent="0.2">
      <c r="B10" s="19" t="s">
        <v>94</v>
      </c>
      <c r="C10" s="101">
        <v>8.3556763572966736E-2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0.12951954643009439</v>
      </c>
      <c r="D14" s="55">
        <v>0.12951954643009439</v>
      </c>
      <c r="E14" s="55">
        <v>0.12951954643009439</v>
      </c>
      <c r="F14" s="55">
        <v>0.12951954643009439</v>
      </c>
    </row>
    <row r="15" spans="1:8" ht="15.75" customHeight="1" x14ac:dyDescent="0.2">
      <c r="B15" s="19" t="s">
        <v>102</v>
      </c>
      <c r="C15" s="101">
        <v>0.19541379915816931</v>
      </c>
      <c r="D15" s="101">
        <v>0.19541379915816931</v>
      </c>
      <c r="E15" s="101">
        <v>0.19541379915816931</v>
      </c>
      <c r="F15" s="101">
        <v>0.19541379915816931</v>
      </c>
    </row>
    <row r="16" spans="1:8" ht="15.75" customHeight="1" x14ac:dyDescent="0.2">
      <c r="B16" s="19" t="s">
        <v>2</v>
      </c>
      <c r="C16" s="101">
        <v>3.4675652354524057E-2</v>
      </c>
      <c r="D16" s="101">
        <v>3.4675652354524057E-2</v>
      </c>
      <c r="E16" s="101">
        <v>3.4675652354524057E-2</v>
      </c>
      <c r="F16" s="101">
        <v>3.4675652354524057E-2</v>
      </c>
    </row>
    <row r="17" spans="1:8" ht="15.75" customHeight="1" x14ac:dyDescent="0.2">
      <c r="B17" s="19" t="s">
        <v>90</v>
      </c>
      <c r="C17" s="101">
        <v>9.4657474898548165E-3</v>
      </c>
      <c r="D17" s="101">
        <v>9.4657474898548165E-3</v>
      </c>
      <c r="E17" s="101">
        <v>9.4657474898548165E-3</v>
      </c>
      <c r="F17" s="101">
        <v>9.4657474898548165E-3</v>
      </c>
    </row>
    <row r="18" spans="1:8" ht="15.75" customHeight="1" x14ac:dyDescent="0.2">
      <c r="B18" s="19" t="s">
        <v>3</v>
      </c>
      <c r="C18" s="101">
        <v>0.27478556802389381</v>
      </c>
      <c r="D18" s="101">
        <v>0.27478556802389381</v>
      </c>
      <c r="E18" s="101">
        <v>0.27478556802389381</v>
      </c>
      <c r="F18" s="101">
        <v>0.27478556802389381</v>
      </c>
    </row>
    <row r="19" spans="1:8" ht="15.75" customHeight="1" x14ac:dyDescent="0.2">
      <c r="B19" s="19" t="s">
        <v>101</v>
      </c>
      <c r="C19" s="101">
        <v>1.269744136281625E-2</v>
      </c>
      <c r="D19" s="101">
        <v>1.269744136281625E-2</v>
      </c>
      <c r="E19" s="101">
        <v>1.269744136281625E-2</v>
      </c>
      <c r="F19" s="101">
        <v>1.269744136281625E-2</v>
      </c>
    </row>
    <row r="20" spans="1:8" ht="15.75" customHeight="1" x14ac:dyDescent="0.2">
      <c r="B20" s="19" t="s">
        <v>79</v>
      </c>
      <c r="C20" s="101">
        <v>4.2578854393446972E-3</v>
      </c>
      <c r="D20" s="101">
        <v>4.2578854393446972E-3</v>
      </c>
      <c r="E20" s="101">
        <v>4.2578854393446972E-3</v>
      </c>
      <c r="F20" s="101">
        <v>4.2578854393446972E-3</v>
      </c>
    </row>
    <row r="21" spans="1:8" ht="15.75" customHeight="1" x14ac:dyDescent="0.2">
      <c r="B21" s="19" t="s">
        <v>88</v>
      </c>
      <c r="C21" s="101">
        <v>8.8292055517841431E-2</v>
      </c>
      <c r="D21" s="101">
        <v>8.8292055517841431E-2</v>
      </c>
      <c r="E21" s="101">
        <v>8.8292055517841431E-2</v>
      </c>
      <c r="F21" s="101">
        <v>8.8292055517841431E-2</v>
      </c>
    </row>
    <row r="22" spans="1:8" ht="15.75" customHeight="1" x14ac:dyDescent="0.2">
      <c r="B22" s="19" t="s">
        <v>99</v>
      </c>
      <c r="C22" s="101">
        <v>0.25089230422346143</v>
      </c>
      <c r="D22" s="101">
        <v>0.25089230422346143</v>
      </c>
      <c r="E22" s="101">
        <v>0.25089230422346143</v>
      </c>
      <c r="F22" s="101">
        <v>0.25089230422346143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8.7709603999999997E-2</v>
      </c>
    </row>
    <row r="27" spans="1:8" ht="15.75" customHeight="1" x14ac:dyDescent="0.2">
      <c r="B27" s="19" t="s">
        <v>89</v>
      </c>
      <c r="C27" s="101">
        <v>8.7931239999999994E-3</v>
      </c>
    </row>
    <row r="28" spans="1:8" ht="15.75" customHeight="1" x14ac:dyDescent="0.2">
      <c r="B28" s="19" t="s">
        <v>103</v>
      </c>
      <c r="C28" s="101">
        <v>0.15523166899999999</v>
      </c>
    </row>
    <row r="29" spans="1:8" ht="15.75" customHeight="1" x14ac:dyDescent="0.2">
      <c r="B29" s="19" t="s">
        <v>86</v>
      </c>
      <c r="C29" s="101">
        <v>0.16945306099999999</v>
      </c>
    </row>
    <row r="30" spans="1:8" ht="15.75" customHeight="1" x14ac:dyDescent="0.2">
      <c r="B30" s="19" t="s">
        <v>4</v>
      </c>
      <c r="C30" s="101">
        <v>0.106213539</v>
      </c>
    </row>
    <row r="31" spans="1:8" ht="15.75" customHeight="1" x14ac:dyDescent="0.2">
      <c r="B31" s="19" t="s">
        <v>80</v>
      </c>
      <c r="C31" s="101">
        <v>0.110723503</v>
      </c>
    </row>
    <row r="32" spans="1:8" ht="15.75" customHeight="1" x14ac:dyDescent="0.2">
      <c r="B32" s="19" t="s">
        <v>85</v>
      </c>
      <c r="C32" s="101">
        <v>1.8926927999999999E-2</v>
      </c>
    </row>
    <row r="33" spans="2:3" ht="15.75" customHeight="1" x14ac:dyDescent="0.2">
      <c r="B33" s="19" t="s">
        <v>100</v>
      </c>
      <c r="C33" s="101">
        <v>8.5375593999999999E-2</v>
      </c>
    </row>
    <row r="34" spans="2:3" ht="15.75" customHeight="1" x14ac:dyDescent="0.2">
      <c r="B34" s="19" t="s">
        <v>87</v>
      </c>
      <c r="C34" s="101">
        <v>0.25757297699999998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xIxgqSmbXww4ereZzX4YBgiAC7wR/s7S7lHHmXFOHIkBe3s7i5niqUdQnZuurq0QO1F8l1hUdf7yoj51SHn6ew==" saltValue="MAjC2DsWbfA5tUSjjrdbM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0.48429451838071225</v>
      </c>
      <c r="D2" s="52">
        <f>IFERROR(1-_xlfn.NORM.DIST(_xlfn.NORM.INV(SUM(D4:D5), 0, 1) + 1, 0, 1, TRUE), "")</f>
        <v>0.48429451838071225</v>
      </c>
      <c r="E2" s="52">
        <f>IFERROR(1-_xlfn.NORM.DIST(_xlfn.NORM.INV(SUM(E4:E5), 0, 1) + 1, 0, 1, TRUE), "")</f>
        <v>0.37819763528730388</v>
      </c>
      <c r="F2" s="52">
        <f>IFERROR(1-_xlfn.NORM.DIST(_xlfn.NORM.INV(SUM(F4:F5), 0, 1) + 1, 0, 1, TRUE), "")</f>
        <v>0.18223200701714215</v>
      </c>
      <c r="G2" s="52">
        <f>IFERROR(1-_xlfn.NORM.DIST(_xlfn.NORM.INV(SUM(G4:G5), 0, 1) + 1, 0, 1, TRUE), "")</f>
        <v>0.15300379734596647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0.34733435556357023</v>
      </c>
      <c r="D3" s="52">
        <f>IFERROR(_xlfn.NORM.DIST(_xlfn.NORM.INV(SUM(D4:D5), 0, 1) + 1, 0, 1, TRUE) - SUM(D4:D5), "")</f>
        <v>0.34733435556357023</v>
      </c>
      <c r="E3" s="52">
        <f>IFERROR(_xlfn.NORM.DIST(_xlfn.NORM.INV(SUM(E4:E5), 0, 1) + 1, 0, 1, TRUE) - SUM(E4:E5), "")</f>
        <v>0.37663675588939632</v>
      </c>
      <c r="F3" s="52">
        <f>IFERROR(_xlfn.NORM.DIST(_xlfn.NORM.INV(SUM(F4:F5), 0, 1) + 1, 0, 1, TRUE) - SUM(F4:F5), "")</f>
        <v>0.3548591885662008</v>
      </c>
      <c r="G3" s="52">
        <f>IFERROR(_xlfn.NORM.DIST(_xlfn.NORM.INV(SUM(G4:G5), 0, 1) + 1, 0, 1, TRUE) - SUM(G4:G5), "")</f>
        <v>0.33756798464694648</v>
      </c>
    </row>
    <row r="4" spans="1:15" ht="15.75" customHeight="1" x14ac:dyDescent="0.2">
      <c r="B4" s="5" t="s">
        <v>110</v>
      </c>
      <c r="C4" s="45">
        <v>8.670608699321751E-2</v>
      </c>
      <c r="D4" s="53">
        <v>8.670608699321751E-2</v>
      </c>
      <c r="E4" s="53">
        <v>0.159096404910088</v>
      </c>
      <c r="F4" s="53">
        <v>0.22412359714508101</v>
      </c>
      <c r="G4" s="53">
        <v>0.245774075388908</v>
      </c>
    </row>
    <row r="5" spans="1:15" ht="15.75" customHeight="1" x14ac:dyDescent="0.2">
      <c r="B5" s="5" t="s">
        <v>106</v>
      </c>
      <c r="C5" s="45">
        <v>8.16650390625E-2</v>
      </c>
      <c r="D5" s="53">
        <v>8.16650390625E-2</v>
      </c>
      <c r="E5" s="53">
        <v>8.6069203913211809E-2</v>
      </c>
      <c r="F5" s="53">
        <v>0.23878520727157601</v>
      </c>
      <c r="G5" s="53">
        <v>0.26365414261817899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0.43767405519755354</v>
      </c>
      <c r="D8" s="52">
        <f>IFERROR(1-_xlfn.NORM.DIST(_xlfn.NORM.INV(SUM(D10:D11), 0, 1) + 1, 0, 1, TRUE), "")</f>
        <v>0.43767405519755354</v>
      </c>
      <c r="E8" s="52">
        <f>IFERROR(1-_xlfn.NORM.DIST(_xlfn.NORM.INV(SUM(E10:E11), 0, 1) + 1, 0, 1, TRUE), "")</f>
        <v>0.3121936901963791</v>
      </c>
      <c r="F8" s="52">
        <f>IFERROR(1-_xlfn.NORM.DIST(_xlfn.NORM.INV(SUM(F10:F11), 0, 1) + 1, 0, 1, TRUE), "")</f>
        <v>0.35890624967514306</v>
      </c>
      <c r="G8" s="52">
        <f>IFERROR(1-_xlfn.NORM.DIST(_xlfn.NORM.INV(SUM(G10:G11), 0, 1) + 1, 0, 1, TRUE), "")</f>
        <v>0.53766235815195151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0.3627483599397372</v>
      </c>
      <c r="D9" s="52">
        <f>IFERROR(_xlfn.NORM.DIST(_xlfn.NORM.INV(SUM(D10:D11), 0, 1) + 1, 0, 1, TRUE) - SUM(D10:D11), "")</f>
        <v>0.3627483599397372</v>
      </c>
      <c r="E9" s="52">
        <f>IFERROR(_xlfn.NORM.DIST(_xlfn.NORM.INV(SUM(E10:E11), 0, 1) + 1, 0, 1, TRUE) - SUM(E10:E11), "")</f>
        <v>0.38290603612293389</v>
      </c>
      <c r="F9" s="52">
        <f>IFERROR(_xlfn.NORM.DIST(_xlfn.NORM.INV(SUM(F10:F11), 0, 1) + 1, 0, 1, TRUE) - SUM(F10:F11), "")</f>
        <v>0.37955740543903083</v>
      </c>
      <c r="G9" s="52">
        <f>IFERROR(_xlfn.NORM.DIST(_xlfn.NORM.INV(SUM(G10:G11), 0, 1) + 1, 0, 1, TRUE) - SUM(G10:G11), "")</f>
        <v>0.32547989381643222</v>
      </c>
    </row>
    <row r="10" spans="1:15" ht="15.75" customHeight="1" x14ac:dyDescent="0.2">
      <c r="B10" s="5" t="s">
        <v>107</v>
      </c>
      <c r="C10" s="45">
        <v>0.122094660997391</v>
      </c>
      <c r="D10" s="53">
        <v>0.122094660997391</v>
      </c>
      <c r="E10" s="53">
        <v>0.16942335665225999</v>
      </c>
      <c r="F10" s="53">
        <v>0.17734917998313901</v>
      </c>
      <c r="G10" s="53">
        <v>8.7805747985839802E-2</v>
      </c>
    </row>
    <row r="11" spans="1:15" ht="15.75" customHeight="1" x14ac:dyDescent="0.2">
      <c r="B11" s="5" t="s">
        <v>119</v>
      </c>
      <c r="C11" s="45">
        <v>7.7482923865318298E-2</v>
      </c>
      <c r="D11" s="53">
        <v>7.7482923865318298E-2</v>
      </c>
      <c r="E11" s="53">
        <v>0.13547691702842701</v>
      </c>
      <c r="F11" s="53">
        <v>8.4187164902687114E-2</v>
      </c>
      <c r="G11" s="53">
        <v>4.9052000045776402E-2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0.76261907750000002</v>
      </c>
      <c r="D14" s="54">
        <v>0.76158313046600001</v>
      </c>
      <c r="E14" s="54">
        <v>0.76158313046600001</v>
      </c>
      <c r="F14" s="54">
        <v>0.73774203991099996</v>
      </c>
      <c r="G14" s="54">
        <v>0.73774203991099996</v>
      </c>
      <c r="H14" s="45">
        <v>0.58700000000000008</v>
      </c>
      <c r="I14" s="55">
        <v>0.58700000000000008</v>
      </c>
      <c r="J14" s="55">
        <v>0.58700000000000008</v>
      </c>
      <c r="K14" s="55">
        <v>0.58700000000000008</v>
      </c>
      <c r="L14" s="45">
        <v>0.47799999999999998</v>
      </c>
      <c r="M14" s="55">
        <v>0.47799999999999998</v>
      </c>
      <c r="N14" s="55">
        <v>0.47799999999999998</v>
      </c>
      <c r="O14" s="55">
        <v>0.47799999999999998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0.3191537960765175</v>
      </c>
      <c r="D15" s="52">
        <f t="shared" si="0"/>
        <v>0.31872025535062959</v>
      </c>
      <c r="E15" s="52">
        <f t="shared" si="0"/>
        <v>0.31872025535062959</v>
      </c>
      <c r="F15" s="52">
        <f t="shared" si="0"/>
        <v>0.30874283047663376</v>
      </c>
      <c r="G15" s="52">
        <f t="shared" si="0"/>
        <v>0.30874283047663376</v>
      </c>
      <c r="H15" s="52">
        <f t="shared" si="0"/>
        <v>0.24565773900000004</v>
      </c>
      <c r="I15" s="52">
        <f t="shared" si="0"/>
        <v>0.24565773900000004</v>
      </c>
      <c r="J15" s="52">
        <f t="shared" si="0"/>
        <v>0.24565773900000004</v>
      </c>
      <c r="K15" s="52">
        <f t="shared" si="0"/>
        <v>0.24565773900000004</v>
      </c>
      <c r="L15" s="52">
        <f t="shared" si="0"/>
        <v>0.200041566</v>
      </c>
      <c r="M15" s="52">
        <f t="shared" si="0"/>
        <v>0.200041566</v>
      </c>
      <c r="N15" s="52">
        <f t="shared" si="0"/>
        <v>0.200041566</v>
      </c>
      <c r="O15" s="52">
        <f t="shared" si="0"/>
        <v>0.200041566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e6y5tdQ9Arl7lkjPo6YN2VvW7RuZWv6z8IDAGpjvah0Ik3zm7/fJTDMqWGcAKmJ4n40Jj286t38FjO1N5l3MmA==" saltValue="0aWgwkLW8voznZZSCWkO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0.34035491943359403</v>
      </c>
      <c r="D2" s="53">
        <v>0.2170175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0.58647167682647694</v>
      </c>
      <c r="D3" s="53">
        <v>0.64687280000000003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4.6230707317590693E-2</v>
      </c>
      <c r="D4" s="53">
        <v>0.1213887</v>
      </c>
      <c r="E4" s="53">
        <v>0.98333287239074707</v>
      </c>
      <c r="F4" s="53">
        <v>0.78482824563980103</v>
      </c>
      <c r="G4" s="53">
        <v>0</v>
      </c>
    </row>
    <row r="5" spans="1:7" x14ac:dyDescent="0.2">
      <c r="B5" s="3" t="s">
        <v>125</v>
      </c>
      <c r="C5" s="52">
        <v>2.6942685246467601E-2</v>
      </c>
      <c r="D5" s="52">
        <v>1.47210322320461E-2</v>
      </c>
      <c r="E5" s="52">
        <f>1-SUM(E2:E4)</f>
        <v>1.666712760925293E-2</v>
      </c>
      <c r="F5" s="52">
        <f>1-SUM(F2:F4)</f>
        <v>0.21517175436019897</v>
      </c>
      <c r="G5" s="52">
        <f>1-SUM(G2:G4)</f>
        <v>1</v>
      </c>
    </row>
  </sheetData>
  <sheetProtection algorithmName="SHA-512" hashValue="iANtGdjevQUCpLLzX3RP8BSxoD8K3aShsbAUcUe6gBK8eujfRSYR7rd7SyZQeAHzGjCN3AFEpmMU/uVgqQvFDQ==" saltValue="0dfo6pThSXOiH/X4pxxq8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06Txr8SPckS6R3SCnrPjGpHaqV9aeeNZKfIjZnjJqQtM2KzxhU9JjlBqHX7JyKhpNbrlFGOX5bIEAFSHncqMw==" saltValue="E4Tj+c+3S0SCfkzePJ83g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e72QRBVbjswHeqWLGiitTr3b21hKt1cQuO/Bgx2gJcxL8/femZ9zG21oCjRsLUbUTDc857R61u0kSk1t6bePTg==" saltValue="jFXbnK/M6NEgFx5sMv0aW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uNO1lMsVQO8R+IBTFWeK/SkXxtWO/1YG2Fw6NnNMrf1LEyXGyYq9jk6SxoVj2qds0YmT3xUHJ2UhCQ4sOLp2Og==" saltValue="u63XDkdcX6amQnjOLiFj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AIOVAXTZXsAmUaEkGHzrkWlRh6zGAJKEIjbc2aC7E12Ft2/iMuGaTHpgBuUzPQqz78iSm9P2hz2DNtFLo7vzcw==" saltValue="mfu0jzFeX75omdY0XqLXb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2023-01-27T02:43:39Z</dcterms:modified>
</cp:coreProperties>
</file>