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919C3E75-BDC3-4264-94CD-CD51C110C7F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25" i="2"/>
  <c r="A24" i="2"/>
  <c r="A16" i="2"/>
  <c r="H11" i="2"/>
  <c r="G11" i="2"/>
  <c r="I11" i="2" s="1"/>
  <c r="H10" i="2"/>
  <c r="G10" i="2"/>
  <c r="H9" i="2"/>
  <c r="G9" i="2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I9" i="2" l="1"/>
  <c r="I10" i="2"/>
  <c r="A17" i="2"/>
  <c r="I6" i="2"/>
  <c r="A32" i="2"/>
  <c r="A18" i="2"/>
  <c r="A26" i="2"/>
  <c r="A34" i="2"/>
  <c r="A39" i="2"/>
  <c r="A19" i="2"/>
  <c r="A27" i="2"/>
  <c r="A35" i="2"/>
  <c r="A12" i="2"/>
  <c r="A36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20" i="2"/>
  <c r="A14" i="2"/>
  <c r="A22" i="2"/>
  <c r="A30" i="2"/>
  <c r="A38" i="2"/>
  <c r="A40" i="2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<sst xmlns="http://schemas.openxmlformats.org/spreadsheetml/2006/main" count="2092" uniqueCount="341">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</sst>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4724104.40625</v>
      </c>
    </row>
    <row r="8" spans="1:3" ht="15" customHeight="1" x14ac:dyDescent="0.2">
      <c r="B8" s="5" t="s">
        <v>44</v>
      </c>
      <c r="C8" s="44">
        <v>0.188</v>
      </c>
    </row>
    <row r="9" spans="1:3" ht="15" customHeight="1" x14ac:dyDescent="0.2">
      <c r="B9" s="5" t="s">
        <v>43</v>
      </c>
      <c r="C9" s="45">
        <v>0.47</v>
      </c>
    </row>
    <row r="10" spans="1:3" ht="15" customHeight="1" x14ac:dyDescent="0.2">
      <c r="B10" s="5" t="s">
        <v>56</v>
      </c>
      <c r="C10" s="45">
        <v>0.39787429809570302</v>
      </c>
    </row>
    <row r="11" spans="1:3" ht="15" customHeight="1" x14ac:dyDescent="0.2">
      <c r="B11" s="5" t="s">
        <v>49</v>
      </c>
      <c r="C11" s="45">
        <v>0.251</v>
      </c>
    </row>
    <row r="12" spans="1:3" ht="15" customHeight="1" x14ac:dyDescent="0.2">
      <c r="B12" s="5" t="s">
        <v>41</v>
      </c>
      <c r="C12" s="45">
        <v>0.34</v>
      </c>
    </row>
    <row r="13" spans="1:3" ht="15" customHeight="1" x14ac:dyDescent="0.2">
      <c r="B13" s="5" t="s">
        <v>62</v>
      </c>
      <c r="C13" s="45">
        <v>0.53100000000000003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8.5299999999999987E-2</v>
      </c>
    </row>
    <row r="24" spans="1:3" ht="15" customHeight="1" x14ac:dyDescent="0.2">
      <c r="B24" s="15" t="s">
        <v>46</v>
      </c>
      <c r="C24" s="45">
        <v>0.48899999999999999</v>
      </c>
    </row>
    <row r="25" spans="1:3" ht="15" customHeight="1" x14ac:dyDescent="0.2">
      <c r="B25" s="15" t="s">
        <v>47</v>
      </c>
      <c r="C25" s="45">
        <v>0.35580000000000001</v>
      </c>
    </row>
    <row r="26" spans="1:3" ht="15" customHeight="1" x14ac:dyDescent="0.2">
      <c r="B26" s="15" t="s">
        <v>48</v>
      </c>
      <c r="C26" s="45">
        <v>0.1099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0.20667212370865701</v>
      </c>
    </row>
    <row r="30" spans="1:3" ht="14.25" customHeight="1" x14ac:dyDescent="0.2">
      <c r="B30" s="25" t="s">
        <v>63</v>
      </c>
      <c r="C30" s="99">
        <v>0.11137509658186601</v>
      </c>
    </row>
    <row r="31" spans="1:3" ht="14.25" customHeight="1" x14ac:dyDescent="0.2">
      <c r="B31" s="25" t="s">
        <v>10</v>
      </c>
      <c r="C31" s="99">
        <v>0.12654954789311601</v>
      </c>
    </row>
    <row r="32" spans="1:3" ht="14.25" customHeight="1" x14ac:dyDescent="0.2">
      <c r="B32" s="25" t="s">
        <v>11</v>
      </c>
      <c r="C32" s="99">
        <v>0.55540323181636098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26.654184062716901</v>
      </c>
    </row>
    <row r="38" spans="1:5" ht="15" customHeight="1" x14ac:dyDescent="0.2">
      <c r="B38" s="11" t="s">
        <v>35</v>
      </c>
      <c r="C38" s="43">
        <v>43.623031486157103</v>
      </c>
      <c r="D38" s="12"/>
      <c r="E38" s="13"/>
    </row>
    <row r="39" spans="1:5" ht="15" customHeight="1" x14ac:dyDescent="0.2">
      <c r="B39" s="11" t="s">
        <v>61</v>
      </c>
      <c r="C39" s="43">
        <v>58.356138238951203</v>
      </c>
      <c r="D39" s="12"/>
      <c r="E39" s="12"/>
    </row>
    <row r="40" spans="1:5" ht="15" customHeight="1" x14ac:dyDescent="0.2">
      <c r="B40" s="11" t="s">
        <v>36</v>
      </c>
      <c r="C40" s="100">
        <v>1.64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23.729724780000002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9.4216999999999999E-3</v>
      </c>
      <c r="D45" s="12"/>
    </row>
    <row r="46" spans="1:5" ht="15.75" customHeight="1" x14ac:dyDescent="0.2">
      <c r="B46" s="11" t="s">
        <v>51</v>
      </c>
      <c r="C46" s="45">
        <v>7.88248E-2</v>
      </c>
      <c r="D46" s="12"/>
    </row>
    <row r="47" spans="1:5" ht="15.75" customHeight="1" x14ac:dyDescent="0.2">
      <c r="B47" s="11" t="s">
        <v>59</v>
      </c>
      <c r="C47" s="45">
        <v>7.7897999999999995E-2</v>
      </c>
      <c r="D47" s="12"/>
      <c r="E47" s="13"/>
    </row>
    <row r="48" spans="1:5" ht="15" customHeight="1" x14ac:dyDescent="0.2">
      <c r="B48" s="11" t="s">
        <v>58</v>
      </c>
      <c r="C48" s="46">
        <v>0.83385549999999997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2.9</v>
      </c>
      <c r="D51" s="12"/>
    </row>
    <row r="52" spans="1:4" ht="15" customHeight="1" x14ac:dyDescent="0.2">
      <c r="B52" s="11" t="s">
        <v>13</v>
      </c>
      <c r="C52" s="100">
        <v>2.9</v>
      </c>
    </row>
    <row r="53" spans="1:4" ht="15.75" customHeight="1" x14ac:dyDescent="0.2">
      <c r="B53" s="11" t="s">
        <v>16</v>
      </c>
      <c r="C53" s="100">
        <v>2.9</v>
      </c>
    </row>
    <row r="54" spans="1:4" ht="15.75" customHeight="1" x14ac:dyDescent="0.2">
      <c r="B54" s="11" t="s">
        <v>14</v>
      </c>
      <c r="C54" s="100">
        <v>2.9</v>
      </c>
    </row>
    <row r="55" spans="1:4" ht="15.75" customHeight="1" x14ac:dyDescent="0.2">
      <c r="B55" s="11" t="s">
        <v>15</v>
      </c>
      <c r="C55" s="100">
        <v>2.9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2.0689655172413789E-2</v>
      </c>
    </row>
    <row r="59" spans="1:4" ht="15.75" customHeight="1" x14ac:dyDescent="0.2">
      <c r="B59" s="11" t="s">
        <v>40</v>
      </c>
      <c r="C59" s="45">
        <v>0.53084200000000004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dHhuxgqlbGAT093FCbbQQTHufxKF1SCZlbjQS7CokNn6Vqp5xQMRyxEH5Bu/UMjlr14kgskK5pT/jegF8uyNGA==" saltValue="2PrZTPKp0Pd/DMl2KtTu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4.6063613030314393E-2</v>
      </c>
      <c r="C2" s="98">
        <v>0.95</v>
      </c>
      <c r="D2" s="56">
        <v>37.913661484151682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42.521345352857793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99.033477395463237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0.3705821075861872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13.539057252878379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13.539057252878379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13.539057252878379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13.539057252878379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13.539057252878379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13.539057252878379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0.14742299241694801</v>
      </c>
      <c r="C16" s="98">
        <v>0.95</v>
      </c>
      <c r="D16" s="56">
        <v>0.27829999072845568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2.377996240315416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2.377996240315416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0.18614801410000001</v>
      </c>
      <c r="C21" s="98">
        <v>0.95</v>
      </c>
      <c r="D21" s="56">
        <v>3.202185552868094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23.103382705538191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4.2999999999999997E-2</v>
      </c>
      <c r="C23" s="98">
        <v>0.95</v>
      </c>
      <c r="D23" s="56">
        <v>4.4606327668435339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0.22546040146593599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5.90735710084438E-2</v>
      </c>
      <c r="C27" s="98">
        <v>0.95</v>
      </c>
      <c r="D27" s="56">
        <v>19.540666812356982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0.25274740000000001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67.736851795235324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4.3271061521497272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8.6708339999999995E-2</v>
      </c>
      <c r="C32" s="98">
        <v>0.95</v>
      </c>
      <c r="D32" s="56">
        <v>0.54641342226979839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0.59053003115999092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0.13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3.9110765792429499E-3</v>
      </c>
      <c r="C38" s="98">
        <v>0.95</v>
      </c>
      <c r="D38" s="56">
        <v>8.7522201431810966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0.21297360000000001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nmZ+s2wg2BaAaYtI8jdqYan5aQiQBLNPKzA+fz4b8Nw8sza0hOgA7/xVt9/g2se9kyE8pKXYAOr1TByLmBEeZA==" saltValue="uzpXEyOEYnbZJ3TRN56g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+B7fT2+Gt5XdQL0gfY7JCUHMJggpA9Pas1O7TadviHp9/zXRQOgMH/Bs5d98z/tsSOZcViMsZWxWBS4/56emA==" saltValue="/jeah4p84fe1qOavViawP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eWuE4mZd8eDOAUegjlBUvIFjHZwvSqP/h8NzFahvOaJULnIGVs4MiwbGNhTdxljgPuBPdD93TKXUY6iWisseLQ==" saltValue="PaxAHyDniCUx3vUg//dK6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">
      <c r="A3" s="3" t="s">
        <v>6</v>
      </c>
      <c r="B3" s="21">
        <f>frac_mam_1month * 2.6</f>
        <v>0.28287672996521118</v>
      </c>
      <c r="C3" s="21">
        <f>frac_mam_1_5months * 2.6</f>
        <v>0.28287672996521118</v>
      </c>
      <c r="D3" s="21">
        <f>frac_mam_6_11months * 2.6</f>
        <v>0.389580428600311</v>
      </c>
      <c r="E3" s="21">
        <f>frac_mam_12_23months * 2.6</f>
        <v>0.35258413851261117</v>
      </c>
      <c r="F3" s="21">
        <f>frac_mam_24_59months * 2.6</f>
        <v>0.24604986310005192</v>
      </c>
    </row>
    <row r="4" spans="1:6" ht="15.75" customHeight="1" x14ac:dyDescent="0.2">
      <c r="A4" s="3" t="s">
        <v>207</v>
      </c>
      <c r="B4" s="21">
        <f>frac_sam_1month * 2.6</f>
        <v>0.23901847004890453</v>
      </c>
      <c r="C4" s="21">
        <f>frac_sam_1_5months * 2.6</f>
        <v>0.23901847004890453</v>
      </c>
      <c r="D4" s="21">
        <f>frac_sam_6_11months * 2.6</f>
        <v>0.26479003578424543</v>
      </c>
      <c r="E4" s="21">
        <f>frac_sam_12_23months * 2.6</f>
        <v>0.16372712701559056</v>
      </c>
      <c r="F4" s="21">
        <f>frac_sam_24_59months * 2.6</f>
        <v>9.3341473489999813E-2</v>
      </c>
    </row>
  </sheetData>
  <sheetProtection algorithmName="SHA-512" hashValue="gzPq3JoH1fHnPFklMx+RlLCGD1eaLhNOuPTiTv43ggxs505IFuSeCUweX0irvYmcOazgSCoE6uOXTyERN8QOQg==" saltValue="ZtqJEDjtvvM8H1d7lOGr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0.188</v>
      </c>
      <c r="E2" s="60">
        <f>food_insecure</f>
        <v>0.188</v>
      </c>
      <c r="F2" s="60">
        <f>food_insecure</f>
        <v>0.188</v>
      </c>
      <c r="G2" s="60">
        <f>food_insecure</f>
        <v>0.188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0.188</v>
      </c>
      <c r="F5" s="60">
        <f>food_insecure</f>
        <v>0.188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0.188</v>
      </c>
      <c r="F8" s="60">
        <f>food_insecure</f>
        <v>0.188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0.188</v>
      </c>
      <c r="F9" s="60">
        <f>food_insecure</f>
        <v>0.188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0.34</v>
      </c>
      <c r="E10" s="60">
        <f>IF(ISBLANK(comm_deliv), frac_children_health_facility,1)</f>
        <v>0.34</v>
      </c>
      <c r="F10" s="60">
        <f>IF(ISBLANK(comm_deliv), frac_children_health_facility,1)</f>
        <v>0.34</v>
      </c>
      <c r="G10" s="60">
        <f>IF(ISBLANK(comm_deliv), frac_children_health_facility,1)</f>
        <v>0.34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0.188</v>
      </c>
      <c r="I15" s="60">
        <f>food_insecure</f>
        <v>0.188</v>
      </c>
      <c r="J15" s="60">
        <f>food_insecure</f>
        <v>0.188</v>
      </c>
      <c r="K15" s="60">
        <f>food_insecure</f>
        <v>0.188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0.251</v>
      </c>
      <c r="I18" s="60">
        <f>frac_PW_health_facility</f>
        <v>0.251</v>
      </c>
      <c r="J18" s="60">
        <f>frac_PW_health_facility</f>
        <v>0.251</v>
      </c>
      <c r="K18" s="60">
        <f>frac_PW_health_facility</f>
        <v>0.251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0.47</v>
      </c>
      <c r="I19" s="60">
        <f>frac_malaria_risk</f>
        <v>0.47</v>
      </c>
      <c r="J19" s="60">
        <f>frac_malaria_risk</f>
        <v>0.47</v>
      </c>
      <c r="K19" s="60">
        <f>frac_malaria_risk</f>
        <v>0.47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0.53100000000000003</v>
      </c>
      <c r="M24" s="60">
        <f>famplan_unmet_need</f>
        <v>0.53100000000000003</v>
      </c>
      <c r="N24" s="60">
        <f>famplan_unmet_need</f>
        <v>0.53100000000000003</v>
      </c>
      <c r="O24" s="60">
        <f>famplan_unmet_need</f>
        <v>0.53100000000000003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0.31881351664428714</v>
      </c>
      <c r="M25" s="60">
        <f>(1-food_insecure)*(0.49)+food_insecure*(0.7)</f>
        <v>0.52947999999999995</v>
      </c>
      <c r="N25" s="60">
        <f>(1-food_insecure)*(0.49)+food_insecure*(0.7)</f>
        <v>0.52947999999999995</v>
      </c>
      <c r="O25" s="60">
        <f>(1-food_insecure)*(0.49)+food_insecure*(0.7)</f>
        <v>0.52947999999999995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0.13663436427612308</v>
      </c>
      <c r="M26" s="60">
        <f>(1-food_insecure)*(0.21)+food_insecure*(0.3)</f>
        <v>0.22692000000000001</v>
      </c>
      <c r="N26" s="60">
        <f>(1-food_insecure)*(0.21)+food_insecure*(0.3)</f>
        <v>0.22692000000000001</v>
      </c>
      <c r="O26" s="60">
        <f>(1-food_insecure)*(0.21)+food_insecure*(0.3)</f>
        <v>0.22692000000000001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0.14667782098388674</v>
      </c>
      <c r="M27" s="60">
        <f>(1-food_insecure)*(0.3)</f>
        <v>0.24360000000000001</v>
      </c>
      <c r="N27" s="60">
        <f>(1-food_insecure)*(0.3)</f>
        <v>0.24360000000000001</v>
      </c>
      <c r="O27" s="60">
        <f>(1-food_insecure)*(0.3)</f>
        <v>0.24360000000000001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0.39787429809570307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0.47</v>
      </c>
      <c r="D34" s="60">
        <f t="shared" si="3"/>
        <v>0.47</v>
      </c>
      <c r="E34" s="60">
        <f t="shared" si="3"/>
        <v>0.47</v>
      </c>
      <c r="F34" s="60">
        <f t="shared" si="3"/>
        <v>0.47</v>
      </c>
      <c r="G34" s="60">
        <f t="shared" si="3"/>
        <v>0.47</v>
      </c>
      <c r="H34" s="60">
        <f t="shared" si="3"/>
        <v>0.47</v>
      </c>
      <c r="I34" s="60">
        <f t="shared" si="3"/>
        <v>0.47</v>
      </c>
      <c r="J34" s="60">
        <f t="shared" si="3"/>
        <v>0.47</v>
      </c>
      <c r="K34" s="60">
        <f t="shared" si="3"/>
        <v>0.47</v>
      </c>
      <c r="L34" s="60">
        <f t="shared" si="3"/>
        <v>0.47</v>
      </c>
      <c r="M34" s="60">
        <f t="shared" si="3"/>
        <v>0.47</v>
      </c>
      <c r="N34" s="60">
        <f t="shared" si="3"/>
        <v>0.47</v>
      </c>
      <c r="O34" s="60">
        <f t="shared" si="3"/>
        <v>0.47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xIKj9+grg9rZSlu2W4MXLoAwqZ85YAEAdVI9UAUive0YdmBD9C4Ff2QS2DbgYXWNEtSVokBdziJzJaEps626AA==" saltValue="SzwZ7fkS780lAA7PRCNf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F297FCTsXEWC7sz++RC5Bu9r8KKQSPx7h1y5dMklyq9mQ4wzi6aSGfFyik/yxM3ThTqxDCBaV1WmF4qf5Da+CQ==" saltValue="pRnERM7UIFo3ikF6wsHNO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kMHAWfxCrpe29Ix20BpND/vGiy7wGbclE47Hps6zT5mxFJyeb67Px1fKs0ar0v2XHxHPDgSETIANatHCvlGZg==" saltValue="uG85/qrjs11zlEMplO9G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RVWGN89ehMtkiG1Pfka2UUKReiufGMMWo6U+T5Z+MlzDobRwyhl+a5p7+ofj+51r3iF6RAEYbEQrMiiwWEBvg==" saltValue="zcuqVVZ6MxEK/Y37M5UhH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IiNcp4vFi8fe9la3zchW7Jz2S+zJRtXGeLRPE55sWBzd3TmBT9fRtBPTaTArC0P1AaAb2wHzG82HUckSOk2QQ==" saltValue="Z6UggdanvqQw8nLxDkzzN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rxJ4cwGS3mvJAECO76GpBGSEPz/YdCYEkPnTSkPDxKQDmSP9XlY8yKQsU0hxOznt2ClVL3IDLDF3Dm8oRTVnA==" saltValue="azUviiOZ08812PSXz/bU8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885346.67979999993</v>
      </c>
      <c r="C2" s="49">
        <v>1616000</v>
      </c>
      <c r="D2" s="49">
        <v>2887000</v>
      </c>
      <c r="E2" s="49">
        <v>2187000</v>
      </c>
      <c r="F2" s="49">
        <v>1246000</v>
      </c>
      <c r="G2" s="17">
        <f t="shared" ref="G2:G11" si="0">C2+D2+E2+F2</f>
        <v>7936000</v>
      </c>
      <c r="H2" s="17">
        <f t="shared" ref="H2:H11" si="1">(B2 + stillbirth*B2/(1000-stillbirth))/(1-abortion)</f>
        <v>1030529.9649457046</v>
      </c>
      <c r="I2" s="17">
        <f t="shared" ref="I2:I11" si="2">G2-H2</f>
        <v>6905470.0350542953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886641.44960000005</v>
      </c>
      <c r="C3" s="50">
        <v>1645000</v>
      </c>
      <c r="D3" s="50">
        <v>2912000</v>
      </c>
      <c r="E3" s="50">
        <v>2280000</v>
      </c>
      <c r="F3" s="50">
        <v>1326000</v>
      </c>
      <c r="G3" s="17">
        <f t="shared" si="0"/>
        <v>8163000</v>
      </c>
      <c r="H3" s="17">
        <f t="shared" si="1"/>
        <v>1032037.0571470422</v>
      </c>
      <c r="I3" s="17">
        <f t="shared" si="2"/>
        <v>7130962.9428529581</v>
      </c>
    </row>
    <row r="4" spans="1:9" ht="15.75" customHeight="1" x14ac:dyDescent="0.2">
      <c r="A4" s="5">
        <f t="shared" si="3"/>
        <v>2023</v>
      </c>
      <c r="B4" s="49">
        <v>887133.4585999999</v>
      </c>
      <c r="C4" s="50">
        <v>1676000</v>
      </c>
      <c r="D4" s="50">
        <v>2936000</v>
      </c>
      <c r="E4" s="50">
        <v>2370000</v>
      </c>
      <c r="F4" s="50">
        <v>1409000</v>
      </c>
      <c r="G4" s="17">
        <f t="shared" si="0"/>
        <v>8391000</v>
      </c>
      <c r="H4" s="17">
        <f t="shared" si="1"/>
        <v>1032609.7480816685</v>
      </c>
      <c r="I4" s="17">
        <f t="shared" si="2"/>
        <v>7358390.2519183317</v>
      </c>
    </row>
    <row r="5" spans="1:9" ht="15.75" customHeight="1" x14ac:dyDescent="0.2">
      <c r="A5" s="5">
        <f t="shared" si="3"/>
        <v>2024</v>
      </c>
      <c r="B5" s="49">
        <v>886853.03519999993</v>
      </c>
      <c r="C5" s="50">
        <v>1709000</v>
      </c>
      <c r="D5" s="50">
        <v>2962000</v>
      </c>
      <c r="E5" s="50">
        <v>2453000</v>
      </c>
      <c r="F5" s="50">
        <v>1496000</v>
      </c>
      <c r="G5" s="17">
        <f t="shared" si="0"/>
        <v>8620000</v>
      </c>
      <c r="H5" s="17">
        <f t="shared" si="1"/>
        <v>1032283.3395423184</v>
      </c>
      <c r="I5" s="17">
        <f t="shared" si="2"/>
        <v>7587716.6604576819</v>
      </c>
    </row>
    <row r="6" spans="1:9" ht="15.75" customHeight="1" x14ac:dyDescent="0.2">
      <c r="A6" s="5">
        <f t="shared" si="3"/>
        <v>2025</v>
      </c>
      <c r="B6" s="49">
        <v>885775.473</v>
      </c>
      <c r="C6" s="50">
        <v>1744000</v>
      </c>
      <c r="D6" s="50">
        <v>2997000</v>
      </c>
      <c r="E6" s="50">
        <v>2526000</v>
      </c>
      <c r="F6" s="50">
        <v>1583000</v>
      </c>
      <c r="G6" s="17">
        <f t="shared" si="0"/>
        <v>8850000</v>
      </c>
      <c r="H6" s="17">
        <f t="shared" si="1"/>
        <v>1031029.0736580847</v>
      </c>
      <c r="I6" s="17">
        <f t="shared" si="2"/>
        <v>7818970.9263419155</v>
      </c>
    </row>
    <row r="7" spans="1:9" ht="15.75" customHeight="1" x14ac:dyDescent="0.2">
      <c r="A7" s="5">
        <f t="shared" si="3"/>
        <v>2026</v>
      </c>
      <c r="B7" s="49">
        <v>886691.03399999999</v>
      </c>
      <c r="C7" s="50">
        <v>1779000</v>
      </c>
      <c r="D7" s="50">
        <v>3039000</v>
      </c>
      <c r="E7" s="50">
        <v>2589000</v>
      </c>
      <c r="F7" s="50">
        <v>1668000</v>
      </c>
      <c r="G7" s="17">
        <f t="shared" si="0"/>
        <v>9075000</v>
      </c>
      <c r="H7" s="17">
        <f t="shared" si="1"/>
        <v>1032094.7726286267</v>
      </c>
      <c r="I7" s="17">
        <f t="shared" si="2"/>
        <v>8042905.2273713732</v>
      </c>
    </row>
    <row r="8" spans="1:9" ht="15.75" customHeight="1" x14ac:dyDescent="0.2">
      <c r="A8" s="5">
        <f t="shared" si="3"/>
        <v>2027</v>
      </c>
      <c r="B8" s="49">
        <v>886925.00899999996</v>
      </c>
      <c r="C8" s="50">
        <v>1815000</v>
      </c>
      <c r="D8" s="50">
        <v>3088000</v>
      </c>
      <c r="E8" s="50">
        <v>2644000</v>
      </c>
      <c r="F8" s="50">
        <v>1754000</v>
      </c>
      <c r="G8" s="17">
        <f t="shared" si="0"/>
        <v>9301000</v>
      </c>
      <c r="H8" s="17">
        <f t="shared" si="1"/>
        <v>1032367.1159423246</v>
      </c>
      <c r="I8" s="17">
        <f t="shared" si="2"/>
        <v>8268632.8840576755</v>
      </c>
    </row>
    <row r="9" spans="1:9" ht="15.75" customHeight="1" x14ac:dyDescent="0.2">
      <c r="A9" s="5">
        <f t="shared" si="3"/>
        <v>2028</v>
      </c>
      <c r="B9" s="49">
        <v>886430.37199999997</v>
      </c>
      <c r="C9" s="50">
        <v>1850000</v>
      </c>
      <c r="D9" s="50">
        <v>3143000</v>
      </c>
      <c r="E9" s="50">
        <v>2691000</v>
      </c>
      <c r="F9" s="50">
        <v>1838000</v>
      </c>
      <c r="G9" s="17">
        <f t="shared" si="0"/>
        <v>9522000</v>
      </c>
      <c r="H9" s="17">
        <f t="shared" si="1"/>
        <v>1031791.3660559795</v>
      </c>
      <c r="I9" s="17">
        <f t="shared" si="2"/>
        <v>8490208.6339440197</v>
      </c>
    </row>
    <row r="10" spans="1:9" ht="15.75" customHeight="1" x14ac:dyDescent="0.2">
      <c r="A10" s="5">
        <f t="shared" si="3"/>
        <v>2029</v>
      </c>
      <c r="B10" s="49">
        <v>885237.35600000003</v>
      </c>
      <c r="C10" s="50">
        <v>1883000</v>
      </c>
      <c r="D10" s="50">
        <v>3203000</v>
      </c>
      <c r="E10" s="50">
        <v>2731000</v>
      </c>
      <c r="F10" s="50">
        <v>1926000</v>
      </c>
      <c r="G10" s="17">
        <f t="shared" si="0"/>
        <v>9743000</v>
      </c>
      <c r="H10" s="17">
        <f t="shared" si="1"/>
        <v>1030402.7137181887</v>
      </c>
      <c r="I10" s="17">
        <f t="shared" si="2"/>
        <v>8712597.2862818111</v>
      </c>
    </row>
    <row r="11" spans="1:9" ht="15.75" customHeight="1" x14ac:dyDescent="0.2">
      <c r="A11" s="5">
        <f t="shared" si="3"/>
        <v>2030</v>
      </c>
      <c r="B11" s="49">
        <v>883302.29500000004</v>
      </c>
      <c r="C11" s="50">
        <v>1911000</v>
      </c>
      <c r="D11" s="50">
        <v>3264000</v>
      </c>
      <c r="E11" s="50">
        <v>2767000</v>
      </c>
      <c r="F11" s="50">
        <v>2014000</v>
      </c>
      <c r="G11" s="17">
        <f t="shared" si="0"/>
        <v>9956000</v>
      </c>
      <c r="H11" s="17">
        <f t="shared" si="1"/>
        <v>1028150.332374252</v>
      </c>
      <c r="I11" s="17">
        <f t="shared" si="2"/>
        <v>8927849.6676257476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mfCB0nKf0rxFteVd8/mAqmTfcR3FqHQaNJaO4VAAj6B04jXjGw473jux6qLl8Qdyrkse9yIp+CsNUo6g31KDA==" saltValue="OmiiCzQNecDeqfQQxzEnE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cDDSjW+jxg7rJfsSo6hrDyXIu5HM2Z3tfG4QWCdsk9rFy28Jp4iqUCwz2jlqVzob6iFJNnNZ6JTjJ+cC/y4goA==" saltValue="P0fP6Z2eweBCs2TW9fdVJ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nz4K2rRgcGZFgptHYbP9rJInzRSoEvd4Y0PD5fx7InBmXF9H3lUPuSZ6naUfzBUV2GtgYYoAmwfXeC8h/pYwPA==" saltValue="d9Fzs5qKyCu+XfmCkqzN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gpTFFcgHk27JlD7uEjyKh0Fu7H6k7iG9v2D5xFdD/BZsWdctsyilqAlzdyxMi4RCLLaUcaOhAkBfGN4v8+GF5g==" saltValue="tUmDv8KsnQLtJexuam04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XbxVgYwmwd/XQwOM1BqSjp/O+7oAsN44Dpqn4QCcJdJjldxkvd7Wy0KDn3MRKp8+bV1YwPOPCxx3BcozdX2ebw==" saltValue="6B6nSuKZinU7V1MIoLju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yAhePEpQd1/wCK20m5YJp24AKWgml26Ovu9bm9v3AnzJmSWo5xIgpnSRLqtvqA4U87/bGxVakSCYOOOVwmGmAg==" saltValue="ytzSUtMxJARd94RyP9ds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6TBSeHACZ/2V60aBATRaPZclSaFkqi+HT6FNKXymutoBwLZXb3uvvqbPApmVNDAIVZtwy3uIewrjKpkY+t5yIw==" saltValue="OA0/Vy6vpXOBwrgO+Rex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OaCNHeWxRvi+jQgZfOO1NhCyt7uXZFCOpKYLVln7r9yRcvH43lPd0spHPrpQcCTaI3KSbjR8cBYd2YDktKHCTg==" saltValue="tJjV+HJ5LW4UiO7xRkmIC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ku/s0RAgxkObRTySmw8LA7awT+0GKFxyp2nveu79MOaQ4mX8/DPh6FH4noI9oIjGY/cuwgy4SZWeJnonWnTfKg==" saltValue="Smlekh0RHmx52+7O3EN8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QcYsd0KsFrBP19dsbSWWGMyaVrUlTuYBU8we1SQs6gKkWtRgR/NUVboJ7GxeEfj6c4hQPovkO/QKXJv/ArlVw==" saltValue="OHrBO1LC/Ttdeg0tgv+v4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1.0467640526522441E-2</v>
      </c>
    </row>
    <row r="4" spans="1:8" ht="15.75" customHeight="1" x14ac:dyDescent="0.2">
      <c r="B4" s="19" t="s">
        <v>97</v>
      </c>
      <c r="C4" s="101">
        <v>0.1447940958960211</v>
      </c>
    </row>
    <row r="5" spans="1:8" ht="15.75" customHeight="1" x14ac:dyDescent="0.2">
      <c r="B5" s="19" t="s">
        <v>95</v>
      </c>
      <c r="C5" s="101">
        <v>7.1393503800682726E-2</v>
      </c>
    </row>
    <row r="6" spans="1:8" ht="15.75" customHeight="1" x14ac:dyDescent="0.2">
      <c r="B6" s="19" t="s">
        <v>91</v>
      </c>
      <c r="C6" s="101">
        <v>0.2473048367887892</v>
      </c>
    </row>
    <row r="7" spans="1:8" ht="15.75" customHeight="1" x14ac:dyDescent="0.2">
      <c r="B7" s="19" t="s">
        <v>96</v>
      </c>
      <c r="C7" s="101">
        <v>0.34136309247609009</v>
      </c>
    </row>
    <row r="8" spans="1:8" ht="15.75" customHeight="1" x14ac:dyDescent="0.2">
      <c r="B8" s="19" t="s">
        <v>98</v>
      </c>
      <c r="C8" s="101">
        <v>1.6030576094786569E-2</v>
      </c>
    </row>
    <row r="9" spans="1:8" ht="15.75" customHeight="1" x14ac:dyDescent="0.2">
      <c r="B9" s="19" t="s">
        <v>92</v>
      </c>
      <c r="C9" s="101">
        <v>9.5747714538464132E-2</v>
      </c>
    </row>
    <row r="10" spans="1:8" ht="15.75" customHeight="1" x14ac:dyDescent="0.2">
      <c r="B10" s="19" t="s">
        <v>94</v>
      </c>
      <c r="C10" s="101">
        <v>7.2898539878643864E-2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0.15255478963585109</v>
      </c>
      <c r="D14" s="55">
        <v>0.15255478963585109</v>
      </c>
      <c r="E14" s="55">
        <v>0.15255478963585109</v>
      </c>
      <c r="F14" s="55">
        <v>0.15255478963585109</v>
      </c>
    </row>
    <row r="15" spans="1:8" ht="15.75" customHeight="1" x14ac:dyDescent="0.2">
      <c r="B15" s="19" t="s">
        <v>102</v>
      </c>
      <c r="C15" s="101">
        <v>0.28364343660940178</v>
      </c>
      <c r="D15" s="101">
        <v>0.28364343660940178</v>
      </c>
      <c r="E15" s="101">
        <v>0.28364343660940178</v>
      </c>
      <c r="F15" s="101">
        <v>0.28364343660940178</v>
      </c>
    </row>
    <row r="16" spans="1:8" ht="15.75" customHeight="1" x14ac:dyDescent="0.2">
      <c r="B16" s="19" t="s">
        <v>2</v>
      </c>
      <c r="C16" s="101">
        <v>3.2342922283402679E-2</v>
      </c>
      <c r="D16" s="101">
        <v>3.2342922283402679E-2</v>
      </c>
      <c r="E16" s="101">
        <v>3.2342922283402679E-2</v>
      </c>
      <c r="F16" s="101">
        <v>3.2342922283402679E-2</v>
      </c>
    </row>
    <row r="17" spans="1:8" ht="15.75" customHeight="1" x14ac:dyDescent="0.2">
      <c r="B17" s="19" t="s">
        <v>90</v>
      </c>
      <c r="C17" s="101">
        <v>2.9030453507298162E-3</v>
      </c>
      <c r="D17" s="101">
        <v>2.9030453507298162E-3</v>
      </c>
      <c r="E17" s="101">
        <v>2.9030453507298162E-3</v>
      </c>
      <c r="F17" s="101">
        <v>2.9030453507298162E-3</v>
      </c>
    </row>
    <row r="18" spans="1:8" ht="15.75" customHeight="1" x14ac:dyDescent="0.2">
      <c r="B18" s="19" t="s">
        <v>3</v>
      </c>
      <c r="C18" s="101">
        <v>1.2333453304675759E-4</v>
      </c>
      <c r="D18" s="101">
        <v>1.2333453304675759E-4</v>
      </c>
      <c r="E18" s="101">
        <v>1.2333453304675759E-4</v>
      </c>
      <c r="F18" s="101">
        <v>1.2333453304675759E-4</v>
      </c>
    </row>
    <row r="19" spans="1:8" ht="15.75" customHeight="1" x14ac:dyDescent="0.2">
      <c r="B19" s="19" t="s">
        <v>101</v>
      </c>
      <c r="C19" s="101">
        <v>5.0556339451664351E-2</v>
      </c>
      <c r="D19" s="101">
        <v>5.0556339451664351E-2</v>
      </c>
      <c r="E19" s="101">
        <v>5.0556339451664351E-2</v>
      </c>
      <c r="F19" s="101">
        <v>5.0556339451664351E-2</v>
      </c>
    </row>
    <row r="20" spans="1:8" ht="15.75" customHeight="1" x14ac:dyDescent="0.2">
      <c r="B20" s="19" t="s">
        <v>79</v>
      </c>
      <c r="C20" s="101">
        <v>2.0191976307360649E-3</v>
      </c>
      <c r="D20" s="101">
        <v>2.0191976307360649E-3</v>
      </c>
      <c r="E20" s="101">
        <v>2.0191976307360649E-3</v>
      </c>
      <c r="F20" s="101">
        <v>2.0191976307360649E-3</v>
      </c>
    </row>
    <row r="21" spans="1:8" ht="15.75" customHeight="1" x14ac:dyDescent="0.2">
      <c r="B21" s="19" t="s">
        <v>88</v>
      </c>
      <c r="C21" s="101">
        <v>0.14736180051802891</v>
      </c>
      <c r="D21" s="101">
        <v>0.14736180051802891</v>
      </c>
      <c r="E21" s="101">
        <v>0.14736180051802891</v>
      </c>
      <c r="F21" s="101">
        <v>0.14736180051802891</v>
      </c>
    </row>
    <row r="22" spans="1:8" ht="15.75" customHeight="1" x14ac:dyDescent="0.2">
      <c r="B22" s="19" t="s">
        <v>99</v>
      </c>
      <c r="C22" s="101">
        <v>0.32849513398713859</v>
      </c>
      <c r="D22" s="101">
        <v>0.32849513398713859</v>
      </c>
      <c r="E22" s="101">
        <v>0.32849513398713859</v>
      </c>
      <c r="F22" s="101">
        <v>0.32849513398713859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4.5856951999999999E-2</v>
      </c>
    </row>
    <row r="27" spans="1:8" ht="15.75" customHeight="1" x14ac:dyDescent="0.2">
      <c r="B27" s="19" t="s">
        <v>89</v>
      </c>
      <c r="C27" s="101">
        <v>2.7671261999999999E-2</v>
      </c>
    </row>
    <row r="28" spans="1:8" ht="15.75" customHeight="1" x14ac:dyDescent="0.2">
      <c r="B28" s="19" t="s">
        <v>103</v>
      </c>
      <c r="C28" s="101">
        <v>0.19152286900000001</v>
      </c>
    </row>
    <row r="29" spans="1:8" ht="15.75" customHeight="1" x14ac:dyDescent="0.2">
      <c r="B29" s="19" t="s">
        <v>86</v>
      </c>
      <c r="C29" s="101">
        <v>0.15015504499999999</v>
      </c>
    </row>
    <row r="30" spans="1:8" ht="15.75" customHeight="1" x14ac:dyDescent="0.2">
      <c r="B30" s="19" t="s">
        <v>4</v>
      </c>
      <c r="C30" s="101">
        <v>5.0148384999999997E-2</v>
      </c>
    </row>
    <row r="31" spans="1:8" ht="15.75" customHeight="1" x14ac:dyDescent="0.2">
      <c r="B31" s="19" t="s">
        <v>80</v>
      </c>
      <c r="C31" s="101">
        <v>3.0652005E-2</v>
      </c>
    </row>
    <row r="32" spans="1:8" ht="15.75" customHeight="1" x14ac:dyDescent="0.2">
      <c r="B32" s="19" t="s">
        <v>85</v>
      </c>
      <c r="C32" s="101">
        <v>8.6489898999999995E-2</v>
      </c>
    </row>
    <row r="33" spans="2:3" ht="15.75" customHeight="1" x14ac:dyDescent="0.2">
      <c r="B33" s="19" t="s">
        <v>100</v>
      </c>
      <c r="C33" s="101">
        <v>0.168218437</v>
      </c>
    </row>
    <row r="34" spans="2:3" ht="15.75" customHeight="1" x14ac:dyDescent="0.2">
      <c r="B34" s="19" t="s">
        <v>87</v>
      </c>
      <c r="C34" s="101">
        <v>0.24928514500000001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Ga25DbDdPRG2zTlruQ/T/VZv+PodxvfA73dTwdkR6GZp+Yi/0MGZevnTsiy3ZK2Hs/59vRzvAVYKdwAAKd/XWA==" saltValue="c2ayA+vwMNR2wzse2Gbe2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0.42782973644226774</v>
      </c>
      <c r="D2" s="52">
        <f>IFERROR(1-_xlfn.NORM.DIST(_xlfn.NORM.INV(SUM(D4:D5), 0, 1) + 1, 0, 1, TRUE), "")</f>
        <v>0.42782973644226774</v>
      </c>
      <c r="E2" s="52">
        <f>IFERROR(1-_xlfn.NORM.DIST(_xlfn.NORM.INV(SUM(E4:E5), 0, 1) + 1, 0, 1, TRUE), "")</f>
        <v>0.34990424191101321</v>
      </c>
      <c r="F2" s="52">
        <f>IFERROR(1-_xlfn.NORM.DIST(_xlfn.NORM.INV(SUM(F4:F5), 0, 1) + 1, 0, 1, TRUE), "")</f>
        <v>0.20938721371232405</v>
      </c>
      <c r="G2" s="52">
        <f>IFERROR(1-_xlfn.NORM.DIST(_xlfn.NORM.INV(SUM(G4:G5), 0, 1) + 1, 0, 1, TRUE), "")</f>
        <v>0.12626395067250185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0.36551958921462324</v>
      </c>
      <c r="D3" s="52">
        <f>IFERROR(_xlfn.NORM.DIST(_xlfn.NORM.INV(SUM(D4:D5), 0, 1) + 1, 0, 1, TRUE) - SUM(D4:D5), "")</f>
        <v>0.36551958921462324</v>
      </c>
      <c r="E3" s="52">
        <f>IFERROR(_xlfn.NORM.DIST(_xlfn.NORM.INV(SUM(E4:E5), 0, 1) + 1, 0, 1, TRUE) - SUM(E4:E5), "")</f>
        <v>0.38062717492238679</v>
      </c>
      <c r="F3" s="52">
        <f>IFERROR(_xlfn.NORM.DIST(_xlfn.NORM.INV(SUM(F4:F5), 0, 1) + 1, 0, 1, TRUE) - SUM(F4:F5), "")</f>
        <v>0.36652652847231493</v>
      </c>
      <c r="G3" s="52">
        <f>IFERROR(_xlfn.NORM.DIST(_xlfn.NORM.INV(SUM(G4:G5), 0, 1) + 1, 0, 1, TRUE) - SUM(G4:G5), "")</f>
        <v>0.31639512935603209</v>
      </c>
    </row>
    <row r="4" spans="1:15" ht="15.75" customHeight="1" x14ac:dyDescent="0.2">
      <c r="B4" s="5" t="s">
        <v>110</v>
      </c>
      <c r="C4" s="45">
        <v>0.113363817334175</v>
      </c>
      <c r="D4" s="53">
        <v>0.113363817334175</v>
      </c>
      <c r="E4" s="53">
        <v>0.15989740192890201</v>
      </c>
      <c r="F4" s="53">
        <v>0.214758396148682</v>
      </c>
      <c r="G4" s="53">
        <v>0.27542984485626198</v>
      </c>
    </row>
    <row r="5" spans="1:15" ht="15.75" customHeight="1" x14ac:dyDescent="0.2">
      <c r="B5" s="5" t="s">
        <v>106</v>
      </c>
      <c r="C5" s="45">
        <v>9.3286857008934007E-2</v>
      </c>
      <c r="D5" s="53">
        <v>9.3286857008934007E-2</v>
      </c>
      <c r="E5" s="53">
        <v>0.109571181237698</v>
      </c>
      <c r="F5" s="53">
        <v>0.20932786166667899</v>
      </c>
      <c r="G5" s="53">
        <v>0.28191107511520402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0.43605474511943898</v>
      </c>
      <c r="D8" s="52">
        <f>IFERROR(1-_xlfn.NORM.DIST(_xlfn.NORM.INV(SUM(D10:D11), 0, 1) + 1, 0, 1, TRUE), "")</f>
        <v>0.43605474511943898</v>
      </c>
      <c r="E8" s="52">
        <f>IFERROR(1-_xlfn.NORM.DIST(_xlfn.NORM.INV(SUM(E10:E11), 0, 1) + 1, 0, 1, TRUE), "")</f>
        <v>0.37040133979334855</v>
      </c>
      <c r="F8" s="52">
        <f>IFERROR(1-_xlfn.NORM.DIST(_xlfn.NORM.INV(SUM(F10:F11), 0, 1) + 1, 0, 1, TRUE), "")</f>
        <v>0.43908074198567082</v>
      </c>
      <c r="G8" s="52">
        <f>IFERROR(1-_xlfn.NORM.DIST(_xlfn.NORM.INV(SUM(G10:G11), 0, 1) + 1, 0, 1, TRUE), "")</f>
        <v>0.54928895687384993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0.36321633179820884</v>
      </c>
      <c r="D9" s="52">
        <f>IFERROR(_xlfn.NORM.DIST(_xlfn.NORM.INV(SUM(D10:D11), 0, 1) + 1, 0, 1, TRUE) - SUM(D10:D11), "")</f>
        <v>0.36321633179820884</v>
      </c>
      <c r="E9" s="52">
        <f>IFERROR(_xlfn.NORM.DIST(_xlfn.NORM.INV(SUM(E10:E11), 0, 1) + 1, 0, 1, TRUE) - SUM(E10:E11), "")</f>
        <v>0.37791771236643745</v>
      </c>
      <c r="F9" s="52">
        <f>IFERROR(_xlfn.NORM.DIST(_xlfn.NORM.INV(SUM(F10:F11), 0, 1) + 1, 0, 1, TRUE) - SUM(F10:F11), "")</f>
        <v>0.36233800204194389</v>
      </c>
      <c r="G9" s="52">
        <f>IFERROR(_xlfn.NORM.DIST(_xlfn.NORM.INV(SUM(G10:G11), 0, 1) + 1, 0, 1, TRUE) - SUM(G10:G11), "")</f>
        <v>0.32017591366843789</v>
      </c>
    </row>
    <row r="10" spans="1:15" ht="15.75" customHeight="1" x14ac:dyDescent="0.2">
      <c r="B10" s="5" t="s">
        <v>107</v>
      </c>
      <c r="C10" s="45">
        <v>0.108798742294312</v>
      </c>
      <c r="D10" s="53">
        <v>0.108798742294312</v>
      </c>
      <c r="E10" s="53">
        <v>0.149838626384735</v>
      </c>
      <c r="F10" s="53">
        <v>0.13560928404331199</v>
      </c>
      <c r="G10" s="53">
        <v>9.4634562730789198E-2</v>
      </c>
    </row>
    <row r="11" spans="1:15" ht="15.75" customHeight="1" x14ac:dyDescent="0.2">
      <c r="B11" s="5" t="s">
        <v>119</v>
      </c>
      <c r="C11" s="45">
        <v>9.1930180788040203E-2</v>
      </c>
      <c r="D11" s="53">
        <v>9.1930180788040203E-2</v>
      </c>
      <c r="E11" s="53">
        <v>0.101842321455479</v>
      </c>
      <c r="F11" s="53">
        <v>6.2971971929073292E-2</v>
      </c>
      <c r="G11" s="53">
        <v>3.5900566726923003E-2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0.97213777649999999</v>
      </c>
      <c r="D14" s="54">
        <v>0.97637391212799995</v>
      </c>
      <c r="E14" s="54">
        <v>0.97637391212799995</v>
      </c>
      <c r="F14" s="54">
        <v>0.93586611214799997</v>
      </c>
      <c r="G14" s="54">
        <v>0.93586611214799997</v>
      </c>
      <c r="H14" s="45">
        <v>0.63</v>
      </c>
      <c r="I14" s="55">
        <v>0.63</v>
      </c>
      <c r="J14" s="55">
        <v>0.63</v>
      </c>
      <c r="K14" s="55">
        <v>0.63</v>
      </c>
      <c r="L14" s="45">
        <v>0.70199999999999985</v>
      </c>
      <c r="M14" s="55">
        <v>0.70199999999999985</v>
      </c>
      <c r="N14" s="55">
        <v>0.70199999999999985</v>
      </c>
      <c r="O14" s="55">
        <v>0.70199999999999985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0.51605156155281307</v>
      </c>
      <c r="D15" s="52">
        <f t="shared" si="0"/>
        <v>0.51830028026185182</v>
      </c>
      <c r="E15" s="52">
        <f t="shared" si="0"/>
        <v>0.51830028026185182</v>
      </c>
      <c r="F15" s="52">
        <f t="shared" si="0"/>
        <v>0.49679703870486863</v>
      </c>
      <c r="G15" s="52">
        <f t="shared" si="0"/>
        <v>0.49679703870486863</v>
      </c>
      <c r="H15" s="52">
        <f t="shared" si="0"/>
        <v>0.33443046000000004</v>
      </c>
      <c r="I15" s="52">
        <f t="shared" si="0"/>
        <v>0.33443046000000004</v>
      </c>
      <c r="J15" s="52">
        <f t="shared" si="0"/>
        <v>0.33443046000000004</v>
      </c>
      <c r="K15" s="52">
        <f t="shared" si="0"/>
        <v>0.33443046000000004</v>
      </c>
      <c r="L15" s="52">
        <f t="shared" si="0"/>
        <v>0.37265108399999997</v>
      </c>
      <c r="M15" s="52">
        <f t="shared" si="0"/>
        <v>0.37265108399999997</v>
      </c>
      <c r="N15" s="52">
        <f t="shared" si="0"/>
        <v>0.37265108399999997</v>
      </c>
      <c r="O15" s="52">
        <f t="shared" si="0"/>
        <v>0.37265108399999997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4LNTFoohKmiLTYRvwxLPxeXhO2uNFTvll0CBpk2CJnXly5ZD0WQv8q4nE/PxruCglEymEhQRejNI6M3ntx+bgQ==" saltValue="VWaVqgiuBxnJKzCp1zpV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0.20986087620258301</v>
      </c>
      <c r="D2" s="53">
        <v>8.6708339999999995E-2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0.419663816690445</v>
      </c>
      <c r="D3" s="53">
        <v>0.27589580000000002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0.30791074037551902</v>
      </c>
      <c r="D4" s="53">
        <v>0.56925510000000001</v>
      </c>
      <c r="E4" s="53">
        <v>0.84019792079925493</v>
      </c>
      <c r="F4" s="53">
        <v>0.62838995456695601</v>
      </c>
      <c r="G4" s="53">
        <v>0</v>
      </c>
    </row>
    <row r="5" spans="1:7" x14ac:dyDescent="0.2">
      <c r="B5" s="3" t="s">
        <v>125</v>
      </c>
      <c r="C5" s="52">
        <v>6.25645667314529E-2</v>
      </c>
      <c r="D5" s="52">
        <v>6.81407675147057E-2</v>
      </c>
      <c r="E5" s="52">
        <f>1-SUM(E2:E4)</f>
        <v>0.15980207920074507</v>
      </c>
      <c r="F5" s="52">
        <f>1-SUM(F2:F4)</f>
        <v>0.37161004543304399</v>
      </c>
      <c r="G5" s="52">
        <f>1-SUM(G2:G4)</f>
        <v>1</v>
      </c>
    </row>
  </sheetData>
  <sheetProtection algorithmName="SHA-512" hashValue="aUDZ64XqDfjU3XJxHkqEG6752EoOvyx1l34DE7C9fBlv8ELfoxohPjCSJmA+WggX5RQ9pRiDl4Zhu6TRt+ryTQ==" saltValue="TJfb2FSGFy2mr6Em5x9L3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nUpZNiuT6JCDnFYFrW0BEd7Ttj632XXXOTOy6j/mhea0rbRHcPuRVPGD3ItBd0AevfvE/VtcCfQpID/vcmFYg==" saltValue="1c6n+jZLeF7z7b9brLSND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6ilj2HwELnDpacTizyjfujWuX6LBWSYG41KEuBoRJHjx/cFESFLBKjJGzOJ6HW4lQ9XEfwb3vpkqc7PhyDTayQ==" saltValue="G4wY9UTaZ6OPiWOPQNjQR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NcHHsn0iKRNhEk74xQ2zonyB1Qq8UReD5z35wkKLrv/nE+LcYEYgwZx4ds1gU2AkEf1tm7tD9mcZil/TZhBZaA==" saltValue="HKpzP9yisLCrF64svw0mB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ohOpOfJVbhC3KyMJGeQR1IDlrkIVYCEvOYMRhthcZMhiXywdn7fErrUwDeiP4x4OX/GpSkZ4qAaf3BY0gPlsQg==" saltValue="yAZZXBj688jTwc2JWi8Kf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2023-01-27T02:59:31Z</dcterms:modified>
</cp:coreProperties>
</file>