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E118DA3-D6B6-40F7-88EA-B05227C36D3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2" i="2"/>
  <c r="A24" i="2"/>
  <c r="A18" i="2"/>
  <c r="A16" i="2"/>
  <c r="A1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3" i="2" l="1"/>
  <c r="A26" i="2"/>
  <c r="A31" i="2"/>
  <c r="A34" i="2"/>
  <c r="I7" i="2"/>
  <c r="A39" i="2"/>
  <c r="A17" i="2"/>
  <c r="A25" i="2"/>
  <c r="A33" i="2"/>
  <c r="A19" i="2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<sst xmlns="http://schemas.openxmlformats.org/spreadsheetml/2006/main" count="2092" uniqueCount="337">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</sst>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3646648.125</v>
      </c>
    </row>
    <row r="8" spans="1:3" ht="15" customHeight="1" x14ac:dyDescent="0.2">
      <c r="B8" s="5" t="s">
        <v>19</v>
      </c>
      <c r="C8" s="44">
        <v>4.0999999999999988E-2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0.81589927673339802</v>
      </c>
    </row>
    <row r="11" spans="1:3" ht="15" customHeight="1" x14ac:dyDescent="0.2">
      <c r="B11" s="5" t="s">
        <v>22</v>
      </c>
      <c r="C11" s="45">
        <v>0.89900000000000002</v>
      </c>
    </row>
    <row r="12" spans="1:3" ht="15" customHeight="1" x14ac:dyDescent="0.2">
      <c r="B12" s="5" t="s">
        <v>23</v>
      </c>
      <c r="C12" s="45">
        <v>0.64200000000000002</v>
      </c>
    </row>
    <row r="13" spans="1:3" ht="15" customHeight="1" x14ac:dyDescent="0.2">
      <c r="B13" s="5" t="s">
        <v>24</v>
      </c>
      <c r="C13" s="45">
        <v>0.13500000000000001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0.14069999999999999</v>
      </c>
    </row>
    <row r="24" spans="1:3" ht="15" customHeight="1" x14ac:dyDescent="0.2">
      <c r="B24" s="15" t="s">
        <v>33</v>
      </c>
      <c r="C24" s="45">
        <v>0.54339999999999999</v>
      </c>
    </row>
    <row r="25" spans="1:3" ht="15" customHeight="1" x14ac:dyDescent="0.2">
      <c r="B25" s="15" t="s">
        <v>34</v>
      </c>
      <c r="C25" s="45">
        <v>0.26979999999999998</v>
      </c>
    </row>
    <row r="26" spans="1:3" ht="15" customHeight="1" x14ac:dyDescent="0.2">
      <c r="B26" s="15" t="s">
        <v>35</v>
      </c>
      <c r="C26" s="45">
        <v>4.6100000000000002E-2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0.43013027412580801</v>
      </c>
    </row>
    <row r="30" spans="1:3" ht="14.25" customHeight="1" x14ac:dyDescent="0.2">
      <c r="B30" s="25" t="s">
        <v>38</v>
      </c>
      <c r="C30" s="99">
        <v>3.6306215722178403E-2</v>
      </c>
    </row>
    <row r="31" spans="1:3" ht="14.25" customHeight="1" x14ac:dyDescent="0.2">
      <c r="B31" s="25" t="s">
        <v>39</v>
      </c>
      <c r="C31" s="99">
        <v>5.3639561623218403E-2</v>
      </c>
    </row>
    <row r="32" spans="1:3" ht="14.25" customHeight="1" x14ac:dyDescent="0.2">
      <c r="B32" s="25" t="s">
        <v>40</v>
      </c>
      <c r="C32" s="99">
        <v>0.479923948528795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7.4836283522504896</v>
      </c>
    </row>
    <row r="38" spans="1:5" ht="15" customHeight="1" x14ac:dyDescent="0.2">
      <c r="B38" s="11" t="s">
        <v>45</v>
      </c>
      <c r="C38" s="43">
        <v>11.8379662044805</v>
      </c>
      <c r="D38" s="12"/>
      <c r="E38" s="13"/>
    </row>
    <row r="39" spans="1:5" ht="15" customHeight="1" x14ac:dyDescent="0.2">
      <c r="B39" s="11" t="s">
        <v>46</v>
      </c>
      <c r="C39" s="43">
        <v>13.752420204703499</v>
      </c>
      <c r="D39" s="12"/>
      <c r="E39" s="12"/>
    </row>
    <row r="40" spans="1:5" ht="15" customHeight="1" x14ac:dyDescent="0.2">
      <c r="B40" s="11" t="s">
        <v>47</v>
      </c>
      <c r="C40" s="100">
        <v>0.83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7.0983552809999999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8.1300000000000001E-3</v>
      </c>
      <c r="D45" s="12"/>
    </row>
    <row r="46" spans="1:5" ht="15.75" customHeight="1" x14ac:dyDescent="0.2">
      <c r="B46" s="11" t="s">
        <v>52</v>
      </c>
      <c r="C46" s="45">
        <v>8.1670300000000001E-2</v>
      </c>
      <c r="D46" s="12"/>
    </row>
    <row r="47" spans="1:5" ht="15.75" customHeight="1" x14ac:dyDescent="0.2">
      <c r="B47" s="11" t="s">
        <v>53</v>
      </c>
      <c r="C47" s="45">
        <v>5.7686599999999998E-2</v>
      </c>
      <c r="D47" s="12"/>
      <c r="E47" s="13"/>
    </row>
    <row r="48" spans="1:5" ht="15" customHeight="1" x14ac:dyDescent="0.2">
      <c r="B48" s="11" t="s">
        <v>54</v>
      </c>
      <c r="C48" s="46">
        <v>0.85251310000000002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0.55688800000000005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9.9555930999999903E-2</v>
      </c>
    </row>
    <row r="63" spans="1:4" ht="15.75" customHeight="1" x14ac:dyDescent="0.2">
      <c r="A63" s="4"/>
    </row>
  </sheetData>
  <sheetProtection algorithmName="SHA-512" hashValue="IAY4gzkZl2rtlbjfkj8OVIuiO+JHHQgJh1ZXlj4IHGCqKXWVZXtzTVSvAFyVHWYOvmL/w3uC9rHjFH3tKODcDw==" saltValue="puuyCXRU0Lw4KV3aSwtZ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0.29743720791820799</v>
      </c>
      <c r="C2" s="98">
        <v>0.95</v>
      </c>
      <c r="D2" s="56">
        <v>68.627832027235911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40.117680990539711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580.56053854484037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1.365047757601507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13.249980434335621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13.249980434335621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13.249980434335621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13.249980434335621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13.249980434335621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13.249980434335621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0.51533240742773601</v>
      </c>
      <c r="C16" s="98">
        <v>0.95</v>
      </c>
      <c r="D16" s="56">
        <v>0.95674623423097094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13.33399039011101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13.33399039011101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0.14358210563659701</v>
      </c>
      <c r="C21" s="98">
        <v>0.95</v>
      </c>
      <c r="D21" s="56">
        <v>15.80934844874062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22.98991880771591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4.4279632813135006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0.76610653007503804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0.26385272321903303</v>
      </c>
      <c r="C27" s="98">
        <v>0.95</v>
      </c>
      <c r="D27" s="56">
        <v>18.81234237281155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0.54084730000000003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137.83733365130871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8.9999999999999998E-4</v>
      </c>
      <c r="C31" s="98">
        <v>0.95</v>
      </c>
      <c r="D31" s="56">
        <v>0.18877550177691579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0.40198139999999999</v>
      </c>
      <c r="C32" s="98">
        <v>0.95</v>
      </c>
      <c r="D32" s="56">
        <v>2.078736971030839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0.89625357756716195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4.5834601320961594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0.61478450000000007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gxUV7RMsk9rvhLC7Ao6psFSa+3S5gbejBYI/8mnoPVw9xUDpPZdQFVXhCa1sAuSUdOEKQld/G4SMIOmo73aBw==" saltValue="afroLNN7TOooxeJrSD6O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Ip4c34Pn4oeWbiQ3Llb39UaT/i+Cb+86A8SHMHWoSjFHqNipuWSWdAPm3uczuasNbmCN5u1Io/JysFmOJVY2Tg==" saltValue="gpZJEfa88AY82ILHAOQv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1kmCDy7Er76AKx7dOXi3I206esD+X4Z8++Rus3M+10paMFtkXLvYpGMyP9ujnxqu6vLxb1n+3w/2jbKb11bmTA==" saltValue="7VsIYX3CjqvcmLYlv3yj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3.8162270933389718E-2</v>
      </c>
      <c r="C3" s="21">
        <f>frac_mam_1_5months * 2.6</f>
        <v>3.8162270933389718E-2</v>
      </c>
      <c r="D3" s="21">
        <f>frac_mam_6_11months * 2.6</f>
        <v>2.8105232119560179E-2</v>
      </c>
      <c r="E3" s="21">
        <f>frac_mam_12_23months * 2.6</f>
        <v>1.8424075655639163E-2</v>
      </c>
      <c r="F3" s="21">
        <f>frac_mam_24_59months * 2.6</f>
        <v>1.5103981737047426E-2</v>
      </c>
    </row>
    <row r="4" spans="1:6" ht="15.75" customHeight="1" x14ac:dyDescent="0.2">
      <c r="A4" s="3" t="s">
        <v>208</v>
      </c>
      <c r="B4" s="21">
        <f>frac_sam_1month * 2.6</f>
        <v>2.0188674889504918E-2</v>
      </c>
      <c r="C4" s="21">
        <f>frac_sam_1_5months * 2.6</f>
        <v>2.0188674889504918E-2</v>
      </c>
      <c r="D4" s="21">
        <f>frac_sam_6_11months * 2.6</f>
        <v>1.5748055069707324E-3</v>
      </c>
      <c r="E4" s="21">
        <f>frac_sam_12_23months * 2.6</f>
        <v>2.8016082011163221E-3</v>
      </c>
      <c r="F4" s="21">
        <f>frac_sam_24_59months * 2.6</f>
        <v>2.0865562953986216E-3</v>
      </c>
    </row>
  </sheetData>
  <sheetProtection algorithmName="SHA-512" hashValue="ckEG01kPHQtDWTFOunC2Js3mcLwKehzg9G3HZrObgqQ7cKeybJY7j8jE95NESHK3U27q0XX1LSIkIEeOf5qXig==" saltValue="l9NZFK2tbnTL4ADl7NLs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4.0999999999999988E-2</v>
      </c>
      <c r="E2" s="60">
        <f>food_insecure</f>
        <v>4.0999999999999988E-2</v>
      </c>
      <c r="F2" s="60">
        <f>food_insecure</f>
        <v>4.0999999999999988E-2</v>
      </c>
      <c r="G2" s="60">
        <f>food_insecure</f>
        <v>4.0999999999999988E-2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4.0999999999999988E-2</v>
      </c>
      <c r="F5" s="60">
        <f>food_insecure</f>
        <v>4.0999999999999988E-2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4.0999999999999988E-2</v>
      </c>
      <c r="F8" s="60">
        <f>food_insecure</f>
        <v>4.0999999999999988E-2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4.0999999999999988E-2</v>
      </c>
      <c r="F9" s="60">
        <f>food_insecure</f>
        <v>4.0999999999999988E-2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0.64200000000000002</v>
      </c>
      <c r="E10" s="60">
        <f>IF(ISBLANK(comm_deliv), frac_children_health_facility,1)</f>
        <v>0.64200000000000002</v>
      </c>
      <c r="F10" s="60">
        <f>IF(ISBLANK(comm_deliv), frac_children_health_facility,1)</f>
        <v>0.64200000000000002</v>
      </c>
      <c r="G10" s="60">
        <f>IF(ISBLANK(comm_deliv), frac_children_health_facility,1)</f>
        <v>0.64200000000000002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4.0999999999999988E-2</v>
      </c>
      <c r="I15" s="60">
        <f>food_insecure</f>
        <v>4.0999999999999988E-2</v>
      </c>
      <c r="J15" s="60">
        <f>food_insecure</f>
        <v>4.0999999999999988E-2</v>
      </c>
      <c r="K15" s="60">
        <f>food_insecure</f>
        <v>4.0999999999999988E-2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0.89900000000000002</v>
      </c>
      <c r="I18" s="60">
        <f>frac_PW_health_facility</f>
        <v>0.89900000000000002</v>
      </c>
      <c r="J18" s="60">
        <f>frac_PW_health_facility</f>
        <v>0.89900000000000002</v>
      </c>
      <c r="K18" s="60">
        <f>frac_PW_health_facility</f>
        <v>0.89900000000000002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0.13500000000000001</v>
      </c>
      <c r="M24" s="60">
        <f>famplan_unmet_need</f>
        <v>0.13500000000000001</v>
      </c>
      <c r="N24" s="60">
        <f>famplan_unmet_need</f>
        <v>0.13500000000000001</v>
      </c>
      <c r="O24" s="60">
        <f>famplan_unmet_need</f>
        <v>0.13500000000000001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9.1794461627960414E-2</v>
      </c>
      <c r="M25" s="60">
        <f>(1-food_insecure)*(0.49)+food_insecure*(0.7)</f>
        <v>0.49861</v>
      </c>
      <c r="N25" s="60">
        <f>(1-food_insecure)*(0.49)+food_insecure*(0.7)</f>
        <v>0.49861</v>
      </c>
      <c r="O25" s="60">
        <f>(1-food_insecure)*(0.49)+food_insecure*(0.7)</f>
        <v>0.49861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3.9340483554840169E-2</v>
      </c>
      <c r="M26" s="60">
        <f>(1-food_insecure)*(0.21)+food_insecure*(0.3)</f>
        <v>0.21368999999999999</v>
      </c>
      <c r="N26" s="60">
        <f>(1-food_insecure)*(0.21)+food_insecure*(0.3)</f>
        <v>0.21368999999999999</v>
      </c>
      <c r="O26" s="60">
        <f>(1-food_insecure)*(0.21)+food_insecure*(0.3)</f>
        <v>0.21368999999999999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5.2965778083801381E-2</v>
      </c>
      <c r="M27" s="60">
        <f>(1-food_insecure)*(0.3)</f>
        <v>0.28769999999999996</v>
      </c>
      <c r="N27" s="60">
        <f>(1-food_insecure)*(0.3)</f>
        <v>0.28769999999999996</v>
      </c>
      <c r="O27" s="60">
        <f>(1-food_insecure)*(0.3)</f>
        <v>0.28769999999999996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0.81589927673339802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9NrkseZnxsUUSttcfIjtXuLhku8bf9WVi9fzTjbJgVLf5jWYHugdmDpeB9fM/TXrGuQpkmxXFTuJPBMX2zmYQ==" saltValue="wHNimVBTB766HR882x+V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bdeHUAT0bjfwUVnGTlqf6sNdtCEHDovOY97Tvfz3LDFqbDfkENzeA0fV2AyHC7RFWOUURYd06cCl/XFMZIdBQA==" saltValue="obR5fBfXAC5cNvAcFKYv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7ZvPjxZkSyeKh53LIEzSggw5SoZ1cbTc49DwxHv5rjpTIHKQ1ElW8eE9ZkDXwX7O1kTm/qI2sEWTFinpR6YOA==" saltValue="sZTINBgqdL4iYoW4Gqou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ypbiD902JBk2CbpupzrpJjU49bcOcRmeKIEpMjmp8St6UWwTpyzFxSjc64CVWVycl8SrV3V3idimKx9al0ueQ==" saltValue="4CA4rCUeB1lUxFl9U2Ngb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umg3KKegP+ugLQEeo8FkJJt5Ty4QGwOzbPJbqdwAf3h9sZpsrMQU3B/NPKUHPE220D+9zrgljz0WFmQT0Zatw==" saltValue="FegQupX96aOoRlyzBl2Fi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4dV8e1RIISqsXN5BTdjdpkm+uCV9oIS2seEBrWAMOmeVvMbV7uL7hYvUwjwzk+BEidqgl9Q6DulubJp2VRL0A==" saltValue="6r3gwl7vDvmowNfis1bs/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703734.69439999992</v>
      </c>
      <c r="C2" s="49">
        <v>1969000</v>
      </c>
      <c r="D2" s="49">
        <v>4013000</v>
      </c>
      <c r="E2" s="49">
        <v>4016000</v>
      </c>
      <c r="F2" s="49">
        <v>3458000</v>
      </c>
      <c r="G2" s="17">
        <f t="shared" ref="G2:G11" si="0">C2+D2+E2+F2</f>
        <v>13456000</v>
      </c>
      <c r="H2" s="17">
        <f t="shared" ref="H2:H11" si="1">(B2 + stillbirth*B2/(1000-stillbirth))/(1-abortion)</f>
        <v>805415.64274471323</v>
      </c>
      <c r="I2" s="17">
        <f t="shared" ref="I2:I11" si="2">G2-H2</f>
        <v>12650584.357255287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696941.71259999997</v>
      </c>
      <c r="C3" s="50">
        <v>1953000</v>
      </c>
      <c r="D3" s="50">
        <v>3991000</v>
      </c>
      <c r="E3" s="50">
        <v>4032000</v>
      </c>
      <c r="F3" s="50">
        <v>3525000</v>
      </c>
      <c r="G3" s="17">
        <f t="shared" si="0"/>
        <v>13501000</v>
      </c>
      <c r="H3" s="17">
        <f t="shared" si="1"/>
        <v>797641.15919837507</v>
      </c>
      <c r="I3" s="17">
        <f t="shared" si="2"/>
        <v>12703358.840801625</v>
      </c>
    </row>
    <row r="4" spans="1:9" ht="15.75" customHeight="1" x14ac:dyDescent="0.2">
      <c r="A4" s="5">
        <f t="shared" si="3"/>
        <v>2023</v>
      </c>
      <c r="B4" s="49">
        <v>689805.73280000011</v>
      </c>
      <c r="C4" s="50">
        <v>1933000</v>
      </c>
      <c r="D4" s="50">
        <v>3970000</v>
      </c>
      <c r="E4" s="50">
        <v>4043000</v>
      </c>
      <c r="F4" s="50">
        <v>3598000</v>
      </c>
      <c r="G4" s="17">
        <f t="shared" si="0"/>
        <v>13544000</v>
      </c>
      <c r="H4" s="17">
        <f t="shared" si="1"/>
        <v>789474.11868869781</v>
      </c>
      <c r="I4" s="17">
        <f t="shared" si="2"/>
        <v>12754525.881311303</v>
      </c>
    </row>
    <row r="5" spans="1:9" ht="15.75" customHeight="1" x14ac:dyDescent="0.2">
      <c r="A5" s="5">
        <f t="shared" si="3"/>
        <v>2024</v>
      </c>
      <c r="B5" s="49">
        <v>682323.03760000016</v>
      </c>
      <c r="C5" s="50">
        <v>1912000</v>
      </c>
      <c r="D5" s="50">
        <v>3948000</v>
      </c>
      <c r="E5" s="50">
        <v>4046000</v>
      </c>
      <c r="F5" s="50">
        <v>3668000</v>
      </c>
      <c r="G5" s="17">
        <f t="shared" si="0"/>
        <v>13574000</v>
      </c>
      <c r="H5" s="17">
        <f t="shared" si="1"/>
        <v>780910.26669741713</v>
      </c>
      <c r="I5" s="17">
        <f t="shared" si="2"/>
        <v>12793089.733302582</v>
      </c>
    </row>
    <row r="6" spans="1:9" ht="15.75" customHeight="1" x14ac:dyDescent="0.2">
      <c r="A6" s="5">
        <f t="shared" si="3"/>
        <v>2025</v>
      </c>
      <c r="B6" s="49">
        <v>674516.83200000005</v>
      </c>
      <c r="C6" s="50">
        <v>1892000</v>
      </c>
      <c r="D6" s="50">
        <v>3926000</v>
      </c>
      <c r="E6" s="50">
        <v>4042000</v>
      </c>
      <c r="F6" s="50">
        <v>3729000</v>
      </c>
      <c r="G6" s="17">
        <f t="shared" si="0"/>
        <v>13589000</v>
      </c>
      <c r="H6" s="17">
        <f t="shared" si="1"/>
        <v>771976.1610596641</v>
      </c>
      <c r="I6" s="17">
        <f t="shared" si="2"/>
        <v>12817023.838940335</v>
      </c>
    </row>
    <row r="7" spans="1:9" ht="15.75" customHeight="1" x14ac:dyDescent="0.2">
      <c r="A7" s="5">
        <f t="shared" si="3"/>
        <v>2026</v>
      </c>
      <c r="B7" s="49">
        <v>668985.08120000002</v>
      </c>
      <c r="C7" s="50">
        <v>1873000</v>
      </c>
      <c r="D7" s="50">
        <v>3907000</v>
      </c>
      <c r="E7" s="50">
        <v>4036000</v>
      </c>
      <c r="F7" s="50">
        <v>3783000</v>
      </c>
      <c r="G7" s="17">
        <f t="shared" si="0"/>
        <v>13599000</v>
      </c>
      <c r="H7" s="17">
        <f t="shared" si="1"/>
        <v>765645.14077383862</v>
      </c>
      <c r="I7" s="17">
        <f t="shared" si="2"/>
        <v>12833354.859226162</v>
      </c>
    </row>
    <row r="8" spans="1:9" ht="15.75" customHeight="1" x14ac:dyDescent="0.2">
      <c r="A8" s="5">
        <f t="shared" si="3"/>
        <v>2027</v>
      </c>
      <c r="B8" s="49">
        <v>663162.52240000013</v>
      </c>
      <c r="C8" s="50">
        <v>1854000</v>
      </c>
      <c r="D8" s="50">
        <v>3890000</v>
      </c>
      <c r="E8" s="50">
        <v>4023000</v>
      </c>
      <c r="F8" s="50">
        <v>3827000</v>
      </c>
      <c r="G8" s="17">
        <f t="shared" si="0"/>
        <v>13594000</v>
      </c>
      <c r="H8" s="17">
        <f t="shared" si="1"/>
        <v>758981.2943333569</v>
      </c>
      <c r="I8" s="17">
        <f t="shared" si="2"/>
        <v>12835018.705666643</v>
      </c>
    </row>
    <row r="9" spans="1:9" ht="15.75" customHeight="1" x14ac:dyDescent="0.2">
      <c r="A9" s="5">
        <f t="shared" si="3"/>
        <v>2028</v>
      </c>
      <c r="B9" s="49">
        <v>657069.60600000015</v>
      </c>
      <c r="C9" s="50">
        <v>1836000</v>
      </c>
      <c r="D9" s="50">
        <v>3871000</v>
      </c>
      <c r="E9" s="50">
        <v>4005000</v>
      </c>
      <c r="F9" s="50">
        <v>3864000</v>
      </c>
      <c r="G9" s="17">
        <f t="shared" si="0"/>
        <v>13576000</v>
      </c>
      <c r="H9" s="17">
        <f t="shared" si="1"/>
        <v>752008.02696776297</v>
      </c>
      <c r="I9" s="17">
        <f t="shared" si="2"/>
        <v>12823991.973032236</v>
      </c>
    </row>
    <row r="10" spans="1:9" ht="15.75" customHeight="1" x14ac:dyDescent="0.2">
      <c r="A10" s="5">
        <f t="shared" si="3"/>
        <v>2029</v>
      </c>
      <c r="B10" s="49">
        <v>650713.77440000011</v>
      </c>
      <c r="C10" s="50">
        <v>1818000</v>
      </c>
      <c r="D10" s="50">
        <v>3850000</v>
      </c>
      <c r="E10" s="50">
        <v>3984000</v>
      </c>
      <c r="F10" s="50">
        <v>3894000</v>
      </c>
      <c r="G10" s="17">
        <f t="shared" si="0"/>
        <v>13546000</v>
      </c>
      <c r="H10" s="17">
        <f t="shared" si="1"/>
        <v>744733.85641169047</v>
      </c>
      <c r="I10" s="17">
        <f t="shared" si="2"/>
        <v>12801266.14358831</v>
      </c>
    </row>
    <row r="11" spans="1:9" ht="15.75" customHeight="1" x14ac:dyDescent="0.2">
      <c r="A11" s="5">
        <f t="shared" si="3"/>
        <v>2030</v>
      </c>
      <c r="B11" s="49">
        <v>644090.348</v>
      </c>
      <c r="C11" s="50">
        <v>1800000</v>
      </c>
      <c r="D11" s="50">
        <v>3822000</v>
      </c>
      <c r="E11" s="50">
        <v>3962000</v>
      </c>
      <c r="F11" s="50">
        <v>3919000</v>
      </c>
      <c r="G11" s="17">
        <f t="shared" si="0"/>
        <v>13503000</v>
      </c>
      <c r="H11" s="17">
        <f t="shared" si="1"/>
        <v>737153.42692089116</v>
      </c>
      <c r="I11" s="17">
        <f t="shared" si="2"/>
        <v>12765846.573079109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s+0WvjEpw0yDySCIX/taHUcjBxAS6ckeWK4gfUvZ2/TobnC7l45z+os12jW+9dmdhJXCw/enJJkQKQX4AoFoA==" saltValue="UYYk0c6HIqXTPI0UR2ITA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bgKE1jWGWeazIhJVyolgaQ9U+DAsuwrj2LBVihefqTBvY7htN4/NqDkX5mFNzns4AOQig8itt6u6WeFEb83rA==" saltValue="5N4cfBqJWJ0gAvwiI9GnK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0pYJMsGyL8AQlEs3r4Wr26UNIP6THUJrUzMKWAB4lSIdgX+7eGzelGQBv6MMwyjQsTq3vTap+n8PhdUHUJ9BYQ==" saltValue="ri1UTVzrRFLcdZrooK9P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kvM+ZDDociQz7GrENh2gOCjrebge5qD7rRNH+0Em0+iIe7kZbo8mwWvm373XHQPz8sa8qIOCL2M9swCMJAsLQ==" saltValue="5E4/vi8eKeIMnax2CDLY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xUDw2Bke8YRaBEG8TVn7TO+Nekv9MNzf0ndTOq1ug9eLd3hCbLtVGET9qFzp/OtAiL8Q5AA0eX7+/285N3dgzQ==" saltValue="qYONQtDLvnK6TvDENLaU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5ZEBzaiXXi4duzwc6yQaNLvSqvKw5T+w/8qm8T5WuaA0bRloHsgsJdbLyLCCmxHNRolBh/YP4uDkJtcCq2iFw==" saltValue="1j7ktzL2sIpTKYRRDSz6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hkoItUnhARv3j+gBeD4T42kfsLK+ZTe8hxeD0YQLXjDkJoIZ4R8oVT0FAdpf/lmkV4Aa0G9Ook+9CU+uSz9rA==" saltValue="ET4JMJLgILamDHIXj0qq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zwtOVx5BarC7JxLgOITDB6sBCvnauAOPNxfpMiMnVBZjoYUP2bQeME+8KfMBAJ1lK3MversS0ofrMquUaqw3Q==" saltValue="RBmeKohgcHI42D2AVoDQ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OAtcCYcXxsZIrJ834BpzQcFJpVgDvDbl8E6a8ue3BeT+nMUtznSvaU7+8XWcbi6CJ8FpjYvhMckFnnQ5ryrCg==" saltValue="SnqAAW0jf0/P7sndlP/r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GWUuDEJPnrt8KOKMAB1/bGRXJjdH7/biwgjp16GIQB4mpruLVAG/Ns7LpOW4RR5IrOIkRbdX1XSnNcJ2xtG5g==" saltValue="kU7NiOnirOAz9HXj6hsZs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0.1528971960245922</v>
      </c>
    </row>
    <row r="5" spans="1:8" ht="15.75" customHeight="1" x14ac:dyDescent="0.2">
      <c r="B5" s="19" t="s">
        <v>80</v>
      </c>
      <c r="C5" s="101">
        <v>3.8847353091202422E-2</v>
      </c>
    </row>
    <row r="6" spans="1:8" ht="15.75" customHeight="1" x14ac:dyDescent="0.2">
      <c r="B6" s="19" t="s">
        <v>81</v>
      </c>
      <c r="C6" s="101">
        <v>8.7395434232934791E-2</v>
      </c>
    </row>
    <row r="7" spans="1:8" ht="15.75" customHeight="1" x14ac:dyDescent="0.2">
      <c r="B7" s="19" t="s">
        <v>82</v>
      </c>
      <c r="C7" s="101">
        <v>0.34129068082088049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0.27277045451811133</v>
      </c>
    </row>
    <row r="10" spans="1:8" ht="15.75" customHeight="1" x14ac:dyDescent="0.2">
      <c r="B10" s="19" t="s">
        <v>85</v>
      </c>
      <c r="C10" s="101">
        <v>0.1067988813122787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3.6451992241118801E-2</v>
      </c>
      <c r="D14" s="55">
        <v>3.6451992241118801E-2</v>
      </c>
      <c r="E14" s="55">
        <v>3.6451992241118801E-2</v>
      </c>
      <c r="F14" s="55">
        <v>3.6451992241118801E-2</v>
      </c>
    </row>
    <row r="15" spans="1:8" ht="15.75" customHeight="1" x14ac:dyDescent="0.2">
      <c r="B15" s="19" t="s">
        <v>88</v>
      </c>
      <c r="C15" s="101">
        <v>0.15922017893535059</v>
      </c>
      <c r="D15" s="101">
        <v>0.15922017893535059</v>
      </c>
      <c r="E15" s="101">
        <v>0.15922017893535059</v>
      </c>
      <c r="F15" s="101">
        <v>0.15922017893535059</v>
      </c>
    </row>
    <row r="16" spans="1:8" ht="15.75" customHeight="1" x14ac:dyDescent="0.2">
      <c r="B16" s="19" t="s">
        <v>89</v>
      </c>
      <c r="C16" s="101">
        <v>1.9501216603163021E-2</v>
      </c>
      <c r="D16" s="101">
        <v>1.9501216603163021E-2</v>
      </c>
      <c r="E16" s="101">
        <v>1.9501216603163021E-2</v>
      </c>
      <c r="F16" s="101">
        <v>1.9501216603163021E-2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2.6401499599461582E-3</v>
      </c>
      <c r="D19" s="101">
        <v>2.6401499599461582E-3</v>
      </c>
      <c r="E19" s="101">
        <v>2.6401499599461582E-3</v>
      </c>
      <c r="F19" s="101">
        <v>2.6401499599461582E-3</v>
      </c>
    </row>
    <row r="20" spans="1:8" ht="15.75" customHeight="1" x14ac:dyDescent="0.2">
      <c r="B20" s="19" t="s">
        <v>93</v>
      </c>
      <c r="C20" s="101">
        <v>1.4241753402300369E-2</v>
      </c>
      <c r="D20" s="101">
        <v>1.4241753402300369E-2</v>
      </c>
      <c r="E20" s="101">
        <v>1.4241753402300369E-2</v>
      </c>
      <c r="F20" s="101">
        <v>1.4241753402300369E-2</v>
      </c>
    </row>
    <row r="21" spans="1:8" ht="15.75" customHeight="1" x14ac:dyDescent="0.2">
      <c r="B21" s="19" t="s">
        <v>94</v>
      </c>
      <c r="C21" s="101">
        <v>0.1150037738366763</v>
      </c>
      <c r="D21" s="101">
        <v>0.1150037738366763</v>
      </c>
      <c r="E21" s="101">
        <v>0.1150037738366763</v>
      </c>
      <c r="F21" s="101">
        <v>0.1150037738366763</v>
      </c>
    </row>
    <row r="22" spans="1:8" ht="15.75" customHeight="1" x14ac:dyDescent="0.2">
      <c r="B22" s="19" t="s">
        <v>95</v>
      </c>
      <c r="C22" s="101">
        <v>0.65294093502144468</v>
      </c>
      <c r="D22" s="101">
        <v>0.65294093502144468</v>
      </c>
      <c r="E22" s="101">
        <v>0.65294093502144468</v>
      </c>
      <c r="F22" s="101">
        <v>0.65294093502144468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3.6445469000000001E-2</v>
      </c>
    </row>
    <row r="27" spans="1:8" ht="15.75" customHeight="1" x14ac:dyDescent="0.2">
      <c r="B27" s="19" t="s">
        <v>102</v>
      </c>
      <c r="C27" s="101">
        <v>2.0200972000000001E-2</v>
      </c>
    </row>
    <row r="28" spans="1:8" ht="15.75" customHeight="1" x14ac:dyDescent="0.2">
      <c r="B28" s="19" t="s">
        <v>103</v>
      </c>
      <c r="C28" s="101">
        <v>0.121636906</v>
      </c>
    </row>
    <row r="29" spans="1:8" ht="15.75" customHeight="1" x14ac:dyDescent="0.2">
      <c r="B29" s="19" t="s">
        <v>104</v>
      </c>
      <c r="C29" s="101">
        <v>0.27379125199999998</v>
      </c>
    </row>
    <row r="30" spans="1:8" ht="15.75" customHeight="1" x14ac:dyDescent="0.2">
      <c r="B30" s="19" t="s">
        <v>2</v>
      </c>
      <c r="C30" s="101">
        <v>4.8980840999999997E-2</v>
      </c>
    </row>
    <row r="31" spans="1:8" ht="15.75" customHeight="1" x14ac:dyDescent="0.2">
      <c r="B31" s="19" t="s">
        <v>105</v>
      </c>
      <c r="C31" s="101">
        <v>9.9634768999999998E-2</v>
      </c>
    </row>
    <row r="32" spans="1:8" ht="15.75" customHeight="1" x14ac:dyDescent="0.2">
      <c r="B32" s="19" t="s">
        <v>106</v>
      </c>
      <c r="C32" s="101">
        <v>4.4642563000000003E-2</v>
      </c>
    </row>
    <row r="33" spans="2:3" ht="15.75" customHeight="1" x14ac:dyDescent="0.2">
      <c r="B33" s="19" t="s">
        <v>107</v>
      </c>
      <c r="C33" s="101">
        <v>9.3728627999999994E-2</v>
      </c>
    </row>
    <row r="34" spans="2:3" ht="15.75" customHeight="1" x14ac:dyDescent="0.2">
      <c r="B34" s="19" t="s">
        <v>108</v>
      </c>
      <c r="C34" s="101">
        <v>0.26093860099999999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IlQjpEbQWhclNXQYrScMiNG2Rtd+cuQwYwbg6XwlPBfu3G/pFGOCTnqWFpLrSREjtQ9niY4z65oLMNnnOGaGrQ==" saltValue="yyKy+HsGtcpMCtMkSUam7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0.59641179531785504</v>
      </c>
      <c r="D2" s="52">
        <f>IFERROR(1-_xlfn.NORM.DIST(_xlfn.NORM.INV(SUM(D4:D5), 0, 1) + 1, 0, 1, TRUE), "")</f>
        <v>0.59641179531785504</v>
      </c>
      <c r="E2" s="52">
        <f>IFERROR(1-_xlfn.NORM.DIST(_xlfn.NORM.INV(SUM(E4:E5), 0, 1) + 1, 0, 1, TRUE), "")</f>
        <v>0.61895253356716562</v>
      </c>
      <c r="F2" s="52">
        <f>IFERROR(1-_xlfn.NORM.DIST(_xlfn.NORM.INV(SUM(F4:F5), 0, 1) + 1, 0, 1, TRUE), "")</f>
        <v>0.50069270494387541</v>
      </c>
      <c r="G2" s="52">
        <f>IFERROR(1-_xlfn.NORM.DIST(_xlfn.NORM.INV(SUM(G4:G5), 0, 1) + 1, 0, 1, TRUE), "")</f>
        <v>0.54442841131369968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0.29685135096338733</v>
      </c>
      <c r="D3" s="52">
        <f>IFERROR(_xlfn.NORM.DIST(_xlfn.NORM.INV(SUM(D4:D5), 0, 1) + 1, 0, 1, TRUE) - SUM(D4:D5), "")</f>
        <v>0.29685135096338733</v>
      </c>
      <c r="E3" s="52">
        <f>IFERROR(_xlfn.NORM.DIST(_xlfn.NORM.INV(SUM(E4:E5), 0, 1) + 1, 0, 1, TRUE) - SUM(E4:E5), "")</f>
        <v>0.28471414524891447</v>
      </c>
      <c r="F3" s="52">
        <f>IFERROR(_xlfn.NORM.DIST(_xlfn.NORM.INV(SUM(F4:F5), 0, 1) + 1, 0, 1, TRUE) - SUM(F4:F5), "")</f>
        <v>0.34107182336046343</v>
      </c>
      <c r="G3" s="52">
        <f>IFERROR(_xlfn.NORM.DIST(_xlfn.NORM.INV(SUM(G4:G5), 0, 1) + 1, 0, 1, TRUE) - SUM(G4:G5), "")</f>
        <v>0.32241579573471646</v>
      </c>
    </row>
    <row r="4" spans="1:15" ht="15.75" customHeight="1" x14ac:dyDescent="0.2">
      <c r="B4" s="5" t="s">
        <v>114</v>
      </c>
      <c r="C4" s="45">
        <v>7.1867570281028706E-2</v>
      </c>
      <c r="D4" s="53">
        <v>7.1867570281028706E-2</v>
      </c>
      <c r="E4" s="53">
        <v>7.2165541350841494E-2</v>
      </c>
      <c r="F4" s="53">
        <v>0.117322169244289</v>
      </c>
      <c r="G4" s="53">
        <v>0.11107756942510599</v>
      </c>
    </row>
    <row r="5" spans="1:15" ht="15.75" customHeight="1" x14ac:dyDescent="0.2">
      <c r="B5" s="5" t="s">
        <v>115</v>
      </c>
      <c r="C5" s="45">
        <v>3.4869283437728903E-2</v>
      </c>
      <c r="D5" s="53">
        <v>3.4869283437728903E-2</v>
      </c>
      <c r="E5" s="53">
        <v>2.4167779833078398E-2</v>
      </c>
      <c r="F5" s="53">
        <v>4.0913302451372098E-2</v>
      </c>
      <c r="G5" s="53">
        <v>2.20782235264778E-2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0.84272663430547712</v>
      </c>
      <c r="D8" s="52">
        <f>IFERROR(1-_xlfn.NORM.DIST(_xlfn.NORM.INV(SUM(D10:D11), 0, 1) + 1, 0, 1, TRUE), "")</f>
        <v>0.84272663430547712</v>
      </c>
      <c r="E8" s="52">
        <f>IFERROR(1-_xlfn.NORM.DIST(_xlfn.NORM.INV(SUM(E10:E11), 0, 1) + 1, 0, 1, TRUE), "")</f>
        <v>0.89906716694726663</v>
      </c>
      <c r="F8" s="52">
        <f>IFERROR(1-_xlfn.NORM.DIST(_xlfn.NORM.INV(SUM(F10:F11), 0, 1) + 1, 0, 1, TRUE), "")</f>
        <v>0.91946957092422144</v>
      </c>
      <c r="G8" s="52">
        <f>IFERROR(1-_xlfn.NORM.DIST(_xlfn.NORM.INV(SUM(G10:G11), 0, 1) + 1, 0, 1, TRUE), "")</f>
        <v>0.9302550018123289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0.13483069422417884</v>
      </c>
      <c r="D9" s="52">
        <f>IFERROR(_xlfn.NORM.DIST(_xlfn.NORM.INV(SUM(D10:D11), 0, 1) + 1, 0, 1, TRUE) - SUM(D10:D11), "")</f>
        <v>0.13483069422417884</v>
      </c>
      <c r="E9" s="52">
        <f>IFERROR(_xlfn.NORM.DIST(_xlfn.NORM.INV(SUM(E10:E11), 0, 1) + 1, 0, 1, TRUE) - SUM(E10:E11), "")</f>
        <v>8.9517433965606089E-2</v>
      </c>
      <c r="F9" s="52">
        <f>IFERROR(_xlfn.NORM.DIST(_xlfn.NORM.INV(SUM(F10:F11), 0, 1) + 1, 0, 1, TRUE) - SUM(F10:F11), "")</f>
        <v>7.236670451548799E-2</v>
      </c>
      <c r="G9" s="52">
        <f>IFERROR(_xlfn.NORM.DIST(_xlfn.NORM.INV(SUM(G10:G11), 0, 1) + 1, 0, 1, TRUE) - SUM(G10:G11), "")</f>
        <v>6.3133252790576494E-2</v>
      </c>
    </row>
    <row r="10" spans="1:15" ht="15.75" customHeight="1" x14ac:dyDescent="0.2">
      <c r="B10" s="5" t="s">
        <v>119</v>
      </c>
      <c r="C10" s="45">
        <v>1.4677796512842199E-2</v>
      </c>
      <c r="D10" s="53">
        <v>1.4677796512842199E-2</v>
      </c>
      <c r="E10" s="53">
        <v>1.0809704661369299E-2</v>
      </c>
      <c r="F10" s="53">
        <v>7.0861829444766001E-3</v>
      </c>
      <c r="G10" s="53">
        <v>5.8092237450182403E-3</v>
      </c>
    </row>
    <row r="11" spans="1:15" ht="15.75" customHeight="1" x14ac:dyDescent="0.2">
      <c r="B11" s="5" t="s">
        <v>120</v>
      </c>
      <c r="C11" s="45">
        <v>7.7648749575018909E-3</v>
      </c>
      <c r="D11" s="53">
        <v>7.7648749575018909E-3</v>
      </c>
      <c r="E11" s="53">
        <v>6.0569442575797395E-4</v>
      </c>
      <c r="F11" s="53">
        <v>1.0775416158139699E-3</v>
      </c>
      <c r="G11" s="53">
        <v>8.0252165207639293E-4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0.33551805200000001</v>
      </c>
      <c r="D14" s="54">
        <v>0.31433103722400002</v>
      </c>
      <c r="E14" s="54">
        <v>0.31433103722400002</v>
      </c>
      <c r="F14" s="54">
        <v>9.9518045944200009E-2</v>
      </c>
      <c r="G14" s="54">
        <v>9.9518045944200009E-2</v>
      </c>
      <c r="H14" s="45">
        <v>0.27200000000000002</v>
      </c>
      <c r="I14" s="55">
        <v>0.27200000000000002</v>
      </c>
      <c r="J14" s="55">
        <v>0.27200000000000002</v>
      </c>
      <c r="K14" s="55">
        <v>0.27200000000000002</v>
      </c>
      <c r="L14" s="45">
        <v>0.20899999999999999</v>
      </c>
      <c r="M14" s="55">
        <v>0.20899999999999999</v>
      </c>
      <c r="N14" s="55">
        <v>0.20899999999999999</v>
      </c>
      <c r="O14" s="55">
        <v>0.20899999999999999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0.18684597694217603</v>
      </c>
      <c r="D15" s="52">
        <f t="shared" si="0"/>
        <v>0.17504718265759894</v>
      </c>
      <c r="E15" s="52">
        <f t="shared" si="0"/>
        <v>0.17504718265759894</v>
      </c>
      <c r="F15" s="52">
        <f t="shared" si="0"/>
        <v>5.5420405569773658E-2</v>
      </c>
      <c r="G15" s="52">
        <f t="shared" si="0"/>
        <v>5.5420405569773658E-2</v>
      </c>
      <c r="H15" s="52">
        <f t="shared" si="0"/>
        <v>0.15147353600000002</v>
      </c>
      <c r="I15" s="52">
        <f t="shared" si="0"/>
        <v>0.15147353600000002</v>
      </c>
      <c r="J15" s="52">
        <f t="shared" si="0"/>
        <v>0.15147353600000002</v>
      </c>
      <c r="K15" s="52">
        <f t="shared" si="0"/>
        <v>0.15147353600000002</v>
      </c>
      <c r="L15" s="52">
        <f t="shared" si="0"/>
        <v>0.116389592</v>
      </c>
      <c r="M15" s="52">
        <f t="shared" si="0"/>
        <v>0.116389592</v>
      </c>
      <c r="N15" s="52">
        <f t="shared" si="0"/>
        <v>0.116389592</v>
      </c>
      <c r="O15" s="52">
        <f t="shared" si="0"/>
        <v>0.116389592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Dg7oO1K6LFILGZ2ufB+ValsEWiopUUb0lgI95JPUq4QXKKg9evWhGZgjTn/LxsXiCJGUmkkt0Wqsd3L04EmYA==" saltValue="e0MXdvOGk0Ghu/JMeO7w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0.63326948881149303</v>
      </c>
      <c r="D2" s="53">
        <v>0.40198139999999999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7.0307619869709001E-2</v>
      </c>
      <c r="D3" s="53">
        <v>0.10907890000000001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0.26577976346015902</v>
      </c>
      <c r="D4" s="53">
        <v>0.43609550000000002</v>
      </c>
      <c r="E4" s="53">
        <v>0.74256724119186401</v>
      </c>
      <c r="F4" s="53">
        <v>0.44720050692558311</v>
      </c>
      <c r="G4" s="53">
        <v>0</v>
      </c>
    </row>
    <row r="5" spans="1:7" x14ac:dyDescent="0.2">
      <c r="B5" s="3" t="s">
        <v>132</v>
      </c>
      <c r="C5" s="52">
        <v>3.0643148347735401E-2</v>
      </c>
      <c r="D5" s="52">
        <v>5.2844204008579303E-2</v>
      </c>
      <c r="E5" s="52">
        <f>1-SUM(E2:E4)</f>
        <v>0.25743275880813599</v>
      </c>
      <c r="F5" s="52">
        <f>1-SUM(F2:F4)</f>
        <v>0.55279949307441689</v>
      </c>
      <c r="G5" s="52">
        <f>1-SUM(G2:G4)</f>
        <v>1</v>
      </c>
    </row>
  </sheetData>
  <sheetProtection algorithmName="SHA-512" hashValue="RO+itKH8KJS2agR/NUCTFoA+o3MoMSqPjXxf3JIIvEolrDk2Co72+IAlDIcHehz/upvkUdoRTK8FakX8C3jGUg==" saltValue="JdaYBcSaSxeB54z5XfoXB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yBue0HBI7LQQbdH6p/jmGlpP/z6JcES5OxgNb6DE6bBTcoJKqkWiONpmW7nCOlYY/SF63QOtsyAfIxo4L8DOw==" saltValue="4S3i0X245otAdouiaJZ6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htbUwQ5ABRLFNLtfmhNoWaMs7cR4svnTPaDItb7xkx3Q7ATiK+v3oUk3mhJKLArnAPsTRbYkyQ6h8I3MavMnfg==" saltValue="dn9goCECgAHkvAi3W00e+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93b5+qQzqpx6BDEXst8+tsaCNOo6rrhx4ECLsXv4FasRxMR9mSpYsGsq1Mf1ynoSQoR7YKsT7B5V+FMh6V7FA==" saltValue="Ks0VpwYYFMfDyTF9LXmG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gs364G8N1AjrS4Wch5Yj6qgc7NHfeeWdTbkQypY1GhJzMJbjPXrRO2JvYKXVEpXdr7FtPCBhreFjp/JPJflKA==" saltValue="V+CHvJgBov8eorhKVcmv1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2023-01-27T03:11:27Z</dcterms:modified>
</cp:coreProperties>
</file>