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C25FF8EC-4F4D-4E3A-ADB1-4527A85F6CB6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A40" i="2"/>
  <c r="H39" i="2"/>
  <c r="G39" i="2"/>
  <c r="H38" i="2"/>
  <c r="G38" i="2"/>
  <c r="A23" i="2"/>
  <c r="A22" i="2"/>
  <c r="A19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H2" i="2"/>
  <c r="I2" i="2" s="1"/>
  <c r="G2" i="2"/>
  <c r="A2" i="2"/>
  <c r="A37" i="2" s="1"/>
  <c r="C33" i="1"/>
  <c r="C20" i="1"/>
  <c r="A24" i="2" l="1"/>
  <c r="A27" i="2"/>
  <c r="A30" i="2"/>
  <c r="A31" i="2"/>
  <c r="A34" i="2"/>
  <c r="A32" i="2"/>
  <c r="A3" i="2"/>
  <c r="A4" i="2" s="1"/>
  <c r="A5" i="2" s="1"/>
  <c r="A6" i="2" s="1"/>
  <c r="A7" i="2" s="1"/>
  <c r="A8" i="2" s="1"/>
  <c r="A9" i="2" s="1"/>
  <c r="A10" i="2" s="1"/>
  <c r="A11" i="2" s="1"/>
  <c r="A35" i="2"/>
  <c r="A26" i="2"/>
  <c r="A38" i="2"/>
  <c r="A14" i="2"/>
  <c r="I38" i="2"/>
  <c r="A16" i="2"/>
  <c r="A39" i="2"/>
  <c r="A15" i="2"/>
  <c r="A18" i="2"/>
  <c r="I39" i="2"/>
  <c r="A17" i="2"/>
  <c r="A25" i="2"/>
  <c r="A33" i="2"/>
  <c r="A12" i="2"/>
  <c r="A20" i="2"/>
  <c r="A28" i="2"/>
  <c r="A36" i="2"/>
  <c r="A13" i="2"/>
  <c r="A21" i="2"/>
  <c r="A29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<sst xmlns="http://schemas.openxmlformats.org/spreadsheetml/2006/main" count="2092" uniqueCount="337">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</sst>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1551503.1875</v>
      </c>
    </row>
    <row r="8" spans="1:3" ht="15" customHeight="1" x14ac:dyDescent="0.2">
      <c r="B8" s="5" t="s">
        <v>19</v>
      </c>
      <c r="C8" s="44">
        <v>8.0000000000000002E-3</v>
      </c>
    </row>
    <row r="9" spans="1:3" ht="15" customHeight="1" x14ac:dyDescent="0.2">
      <c r="B9" s="5" t="s">
        <v>20</v>
      </c>
      <c r="C9" s="45">
        <v>0.01</v>
      </c>
    </row>
    <row r="10" spans="1:3" ht="15" customHeight="1" x14ac:dyDescent="0.2">
      <c r="B10" s="5" t="s">
        <v>21</v>
      </c>
      <c r="C10" s="45">
        <v>0.90408493041992199</v>
      </c>
    </row>
    <row r="11" spans="1:3" ht="15" customHeight="1" x14ac:dyDescent="0.2">
      <c r="B11" s="5" t="s">
        <v>22</v>
      </c>
      <c r="C11" s="45">
        <v>0.92500000000000004</v>
      </c>
    </row>
    <row r="12" spans="1:3" ht="15" customHeight="1" x14ac:dyDescent="0.2">
      <c r="B12" s="5" t="s">
        <v>23</v>
      </c>
      <c r="C12" s="45">
        <v>0.58200000000000007</v>
      </c>
    </row>
    <row r="13" spans="1:3" ht="15" customHeight="1" x14ac:dyDescent="0.2">
      <c r="B13" s="5" t="s">
        <v>24</v>
      </c>
      <c r="C13" s="45">
        <v>0.25900000000000001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3.6700000000000003E-2</v>
      </c>
    </row>
    <row r="24" spans="1:3" ht="15" customHeight="1" x14ac:dyDescent="0.2">
      <c r="B24" s="15" t="s">
        <v>33</v>
      </c>
      <c r="C24" s="45">
        <v>0.48730000000000001</v>
      </c>
    </row>
    <row r="25" spans="1:3" ht="15" customHeight="1" x14ac:dyDescent="0.2">
      <c r="B25" s="15" t="s">
        <v>34</v>
      </c>
      <c r="C25" s="45">
        <v>0.43280000000000002</v>
      </c>
    </row>
    <row r="26" spans="1:3" ht="15" customHeight="1" x14ac:dyDescent="0.2">
      <c r="B26" s="15" t="s">
        <v>35</v>
      </c>
      <c r="C26" s="45">
        <v>4.3200000000000002E-2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0.35675533525383901</v>
      </c>
    </row>
    <row r="30" spans="1:3" ht="14.25" customHeight="1" x14ac:dyDescent="0.2">
      <c r="B30" s="25" t="s">
        <v>38</v>
      </c>
      <c r="C30" s="99">
        <v>6.5910586704521698E-2</v>
      </c>
    </row>
    <row r="31" spans="1:3" ht="14.25" customHeight="1" x14ac:dyDescent="0.2">
      <c r="B31" s="25" t="s">
        <v>39</v>
      </c>
      <c r="C31" s="99">
        <v>9.262041217609189E-2</v>
      </c>
    </row>
    <row r="32" spans="1:3" ht="14.25" customHeight="1" x14ac:dyDescent="0.2">
      <c r="B32" s="25" t="s">
        <v>40</v>
      </c>
      <c r="C32" s="99">
        <v>0.48471366586554798</v>
      </c>
    </row>
    <row r="33" spans="1:5" ht="13.15" customHeight="1" x14ac:dyDescent="0.2">
      <c r="B33" s="27" t="s">
        <v>41</v>
      </c>
      <c r="C33" s="48">
        <f>SUM(C29:C32)</f>
        <v>1.0000000000000004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4.27302454506916</v>
      </c>
    </row>
    <row r="38" spans="1:5" ht="15" customHeight="1" x14ac:dyDescent="0.2">
      <c r="B38" s="11" t="s">
        <v>45</v>
      </c>
      <c r="C38" s="43">
        <v>6.0769909876409196</v>
      </c>
      <c r="D38" s="12"/>
      <c r="E38" s="13"/>
    </row>
    <row r="39" spans="1:5" ht="15" customHeight="1" x14ac:dyDescent="0.2">
      <c r="B39" s="11" t="s">
        <v>46</v>
      </c>
      <c r="C39" s="43">
        <v>7.1070252011762696</v>
      </c>
      <c r="D39" s="12"/>
      <c r="E39" s="12"/>
    </row>
    <row r="40" spans="1:5" ht="15" customHeight="1" x14ac:dyDescent="0.2">
      <c r="B40" s="11" t="s">
        <v>47</v>
      </c>
      <c r="C40" s="100">
        <v>0.36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5.8327597899999999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1.7942199999999998E-2</v>
      </c>
      <c r="D45" s="12"/>
    </row>
    <row r="46" spans="1:5" ht="15.75" customHeight="1" x14ac:dyDescent="0.2">
      <c r="B46" s="11" t="s">
        <v>52</v>
      </c>
      <c r="C46" s="45">
        <v>6.0489800000000003E-2</v>
      </c>
      <c r="D46" s="12"/>
    </row>
    <row r="47" spans="1:5" ht="15.75" customHeight="1" x14ac:dyDescent="0.2">
      <c r="B47" s="11" t="s">
        <v>53</v>
      </c>
      <c r="C47" s="45">
        <v>0.16702529999999999</v>
      </c>
      <c r="D47" s="12"/>
      <c r="E47" s="13"/>
    </row>
    <row r="48" spans="1:5" ht="15" customHeight="1" x14ac:dyDescent="0.2">
      <c r="B48" s="11" t="s">
        <v>54</v>
      </c>
      <c r="C48" s="46">
        <v>0.7545426999999999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2.4</v>
      </c>
      <c r="D51" s="12"/>
    </row>
    <row r="52" spans="1:4" ht="15" customHeight="1" x14ac:dyDescent="0.2">
      <c r="B52" s="11" t="s">
        <v>57</v>
      </c>
      <c r="C52" s="100">
        <v>2.4</v>
      </c>
    </row>
    <row r="53" spans="1:4" ht="15.75" customHeight="1" x14ac:dyDescent="0.2">
      <c r="B53" s="11" t="s">
        <v>58</v>
      </c>
      <c r="C53" s="100">
        <v>2.4</v>
      </c>
    </row>
    <row r="54" spans="1:4" ht="15.75" customHeight="1" x14ac:dyDescent="0.2">
      <c r="B54" s="11" t="s">
        <v>59</v>
      </c>
      <c r="C54" s="100">
        <v>2.4</v>
      </c>
    </row>
    <row r="55" spans="1:4" ht="15.75" customHeight="1" x14ac:dyDescent="0.2">
      <c r="B55" s="11" t="s">
        <v>60</v>
      </c>
      <c r="C55" s="100">
        <v>2.4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2.1666666666666671E-2</v>
      </c>
    </row>
    <row r="59" spans="1:4" ht="15.75" customHeight="1" x14ac:dyDescent="0.2">
      <c r="B59" s="11" t="s">
        <v>63</v>
      </c>
      <c r="C59" s="45">
        <v>0.62930399999999997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0.15888087000000001</v>
      </c>
    </row>
    <row r="63" spans="1:4" ht="15.75" customHeight="1" x14ac:dyDescent="0.2">
      <c r="A63" s="4"/>
    </row>
  </sheetData>
  <sheetProtection algorithmName="SHA-512" hashValue="emSOfTF9pQJAwWSld9ff+qdfKfqZPmnfMsw9CbwjsQ0SH8GiFCF1mHiPj1DBwpgfwVIiYzrp6Om5tVF3KkApHQ==" saltValue="jFAFwbKPhGhqrsC9MfPLM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304681.05719999998</v>
      </c>
      <c r="C2" s="49">
        <v>864000</v>
      </c>
      <c r="D2" s="49">
        <v>1531000</v>
      </c>
      <c r="E2" s="49">
        <v>2690000</v>
      </c>
      <c r="F2" s="49">
        <v>1968000</v>
      </c>
      <c r="G2" s="17">
        <f t="shared" ref="G2:G11" si="0">C2+D2+E2+F2</f>
        <v>7053000</v>
      </c>
      <c r="H2" s="17">
        <f t="shared" ref="H2:H11" si="1">(B2 + stillbirth*B2/(1000-stillbirth))/(1-abortion)</f>
        <v>348259.78978926578</v>
      </c>
      <c r="I2" s="17">
        <f t="shared" ref="I2:I11" si="2">G2-H2</f>
        <v>6704740.210210734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301185.82400000002</v>
      </c>
      <c r="C3" s="50">
        <v>869000</v>
      </c>
      <c r="D3" s="50">
        <v>1534000</v>
      </c>
      <c r="E3" s="50">
        <v>2771000</v>
      </c>
      <c r="F3" s="50">
        <v>2029000</v>
      </c>
      <c r="G3" s="17">
        <f t="shared" si="0"/>
        <v>7203000</v>
      </c>
      <c r="H3" s="17">
        <f t="shared" si="1"/>
        <v>344264.63107909553</v>
      </c>
      <c r="I3" s="17">
        <f t="shared" si="2"/>
        <v>6858735.3689209046</v>
      </c>
    </row>
    <row r="4" spans="1:9" ht="15.75" customHeight="1" x14ac:dyDescent="0.2">
      <c r="A4" s="5">
        <f t="shared" si="3"/>
        <v>2023</v>
      </c>
      <c r="B4" s="49">
        <v>297572.45179999998</v>
      </c>
      <c r="C4" s="50">
        <v>873000</v>
      </c>
      <c r="D4" s="50">
        <v>1538000</v>
      </c>
      <c r="E4" s="50">
        <v>2857000</v>
      </c>
      <c r="F4" s="50">
        <v>2092000</v>
      </c>
      <c r="G4" s="17">
        <f t="shared" si="0"/>
        <v>7360000</v>
      </c>
      <c r="H4" s="17">
        <f t="shared" si="1"/>
        <v>340134.4358698267</v>
      </c>
      <c r="I4" s="17">
        <f t="shared" si="2"/>
        <v>7019865.5641301731</v>
      </c>
    </row>
    <row r="5" spans="1:9" ht="15.75" customHeight="1" x14ac:dyDescent="0.2">
      <c r="A5" s="5">
        <f t="shared" si="3"/>
        <v>2024</v>
      </c>
      <c r="B5" s="49">
        <v>293845.08600000001</v>
      </c>
      <c r="C5" s="50">
        <v>873000</v>
      </c>
      <c r="D5" s="50">
        <v>1547000</v>
      </c>
      <c r="E5" s="50">
        <v>2953000</v>
      </c>
      <c r="F5" s="50">
        <v>2154000</v>
      </c>
      <c r="G5" s="17">
        <f t="shared" si="0"/>
        <v>7527000</v>
      </c>
      <c r="H5" s="17">
        <f t="shared" si="1"/>
        <v>335873.94248075597</v>
      </c>
      <c r="I5" s="17">
        <f t="shared" si="2"/>
        <v>7191126.057519244</v>
      </c>
    </row>
    <row r="6" spans="1:9" ht="15.75" customHeight="1" x14ac:dyDescent="0.2">
      <c r="A6" s="5">
        <f t="shared" si="3"/>
        <v>2025</v>
      </c>
      <c r="B6" s="49">
        <v>290021.08299999998</v>
      </c>
      <c r="C6" s="50">
        <v>869000</v>
      </c>
      <c r="D6" s="50">
        <v>1558000</v>
      </c>
      <c r="E6" s="50">
        <v>3055000</v>
      </c>
      <c r="F6" s="50">
        <v>2215000</v>
      </c>
      <c r="G6" s="17">
        <f t="shared" si="0"/>
        <v>7697000</v>
      </c>
      <c r="H6" s="17">
        <f t="shared" si="1"/>
        <v>331502.98980922397</v>
      </c>
      <c r="I6" s="17">
        <f t="shared" si="2"/>
        <v>7365497.0101907756</v>
      </c>
    </row>
    <row r="7" spans="1:9" ht="15.75" customHeight="1" x14ac:dyDescent="0.2">
      <c r="A7" s="5">
        <f t="shared" si="3"/>
        <v>2026</v>
      </c>
      <c r="B7" s="49">
        <v>288513.61920000007</v>
      </c>
      <c r="C7" s="50">
        <v>858000</v>
      </c>
      <c r="D7" s="50">
        <v>1573000</v>
      </c>
      <c r="E7" s="50">
        <v>3166000</v>
      </c>
      <c r="F7" s="50">
        <v>2272000</v>
      </c>
      <c r="G7" s="17">
        <f t="shared" si="0"/>
        <v>7869000</v>
      </c>
      <c r="H7" s="17">
        <f t="shared" si="1"/>
        <v>329779.91246753588</v>
      </c>
      <c r="I7" s="17">
        <f t="shared" si="2"/>
        <v>7539220.0875324644</v>
      </c>
    </row>
    <row r="8" spans="1:9" ht="15.75" customHeight="1" x14ac:dyDescent="0.2">
      <c r="A8" s="5">
        <f t="shared" si="3"/>
        <v>2027</v>
      </c>
      <c r="B8" s="49">
        <v>286922.52940000012</v>
      </c>
      <c r="C8" s="50">
        <v>842000</v>
      </c>
      <c r="D8" s="50">
        <v>1589000</v>
      </c>
      <c r="E8" s="50">
        <v>3284000</v>
      </c>
      <c r="F8" s="50">
        <v>2328000</v>
      </c>
      <c r="G8" s="17">
        <f t="shared" si="0"/>
        <v>8043000</v>
      </c>
      <c r="H8" s="17">
        <f t="shared" si="1"/>
        <v>327961.24804390519</v>
      </c>
      <c r="I8" s="17">
        <f t="shared" si="2"/>
        <v>7715038.751956095</v>
      </c>
    </row>
    <row r="9" spans="1:9" ht="15.75" customHeight="1" x14ac:dyDescent="0.2">
      <c r="A9" s="5">
        <f t="shared" si="3"/>
        <v>2028</v>
      </c>
      <c r="B9" s="49">
        <v>285262.33260000008</v>
      </c>
      <c r="C9" s="50">
        <v>824000</v>
      </c>
      <c r="D9" s="50">
        <v>1604000</v>
      </c>
      <c r="E9" s="50">
        <v>3407000</v>
      </c>
      <c r="F9" s="50">
        <v>2386000</v>
      </c>
      <c r="G9" s="17">
        <f t="shared" si="0"/>
        <v>8221000</v>
      </c>
      <c r="H9" s="17">
        <f t="shared" si="1"/>
        <v>326063.59220047906</v>
      </c>
      <c r="I9" s="17">
        <f t="shared" si="2"/>
        <v>7894936.4077995205</v>
      </c>
    </row>
    <row r="10" spans="1:9" ht="15.75" customHeight="1" x14ac:dyDescent="0.2">
      <c r="A10" s="5">
        <f t="shared" si="3"/>
        <v>2029</v>
      </c>
      <c r="B10" s="49">
        <v>283547.19900000008</v>
      </c>
      <c r="C10" s="50">
        <v>807000</v>
      </c>
      <c r="D10" s="50">
        <v>1615000</v>
      </c>
      <c r="E10" s="50">
        <v>3531000</v>
      </c>
      <c r="F10" s="50">
        <v>2448000</v>
      </c>
      <c r="G10" s="17">
        <f t="shared" si="0"/>
        <v>8401000</v>
      </c>
      <c r="H10" s="17">
        <f t="shared" si="1"/>
        <v>324103.14191031083</v>
      </c>
      <c r="I10" s="17">
        <f t="shared" si="2"/>
        <v>8076896.8580896892</v>
      </c>
    </row>
    <row r="11" spans="1:9" ht="15.75" customHeight="1" x14ac:dyDescent="0.2">
      <c r="A11" s="5">
        <f t="shared" si="3"/>
        <v>2030</v>
      </c>
      <c r="B11" s="49">
        <v>281765.40000000002</v>
      </c>
      <c r="C11" s="50">
        <v>792000</v>
      </c>
      <c r="D11" s="50">
        <v>1620000</v>
      </c>
      <c r="E11" s="50">
        <v>3654000</v>
      </c>
      <c r="F11" s="50">
        <v>2516000</v>
      </c>
      <c r="G11" s="17">
        <f t="shared" si="0"/>
        <v>8582000</v>
      </c>
      <c r="H11" s="17">
        <f t="shared" si="1"/>
        <v>322066.49102400581</v>
      </c>
      <c r="I11" s="17">
        <f t="shared" si="2"/>
        <v>8259933.5089759938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4T1Zns9K7HC95PyrpxGO+MsmuLEmP5KqE6adKkuXtSkFqvcdbhnqVqfclvdWZdU+qvxAujYIspdALEaTt/Z0yw==" saltValue="VqR8qSia/yNQWATx8uBAXQ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0</v>
      </c>
    </row>
    <row r="4" spans="1:8" ht="15.75" customHeight="1" x14ac:dyDescent="0.2">
      <c r="B4" s="19" t="s">
        <v>79</v>
      </c>
      <c r="C4" s="101">
        <v>3.9733468627674622E-2</v>
      </c>
    </row>
    <row r="5" spans="1:8" ht="15.75" customHeight="1" x14ac:dyDescent="0.2">
      <c r="B5" s="19" t="s">
        <v>80</v>
      </c>
      <c r="C5" s="101">
        <v>3.043399826625854E-2</v>
      </c>
    </row>
    <row r="6" spans="1:8" ht="15.75" customHeight="1" x14ac:dyDescent="0.2">
      <c r="B6" s="19" t="s">
        <v>81</v>
      </c>
      <c r="C6" s="101">
        <v>0.1223463173895543</v>
      </c>
    </row>
    <row r="7" spans="1:8" ht="15.75" customHeight="1" x14ac:dyDescent="0.2">
      <c r="B7" s="19" t="s">
        <v>82</v>
      </c>
      <c r="C7" s="101">
        <v>0.35562452395057148</v>
      </c>
    </row>
    <row r="8" spans="1:8" ht="15.75" customHeight="1" x14ac:dyDescent="0.2">
      <c r="B8" s="19" t="s">
        <v>83</v>
      </c>
      <c r="C8" s="101">
        <v>1.481701344014949E-2</v>
      </c>
    </row>
    <row r="9" spans="1:8" ht="15.75" customHeight="1" x14ac:dyDescent="0.2">
      <c r="B9" s="19" t="s">
        <v>84</v>
      </c>
      <c r="C9" s="101">
        <v>0.25821874598178129</v>
      </c>
    </row>
    <row r="10" spans="1:8" ht="15.75" customHeight="1" x14ac:dyDescent="0.2">
      <c r="B10" s="19" t="s">
        <v>85</v>
      </c>
      <c r="C10" s="101">
        <v>0.1788259323440102</v>
      </c>
    </row>
    <row r="11" spans="1:8" ht="15.75" customHeight="1" x14ac:dyDescent="0.2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">
      <c r="B14" s="19" t="s">
        <v>87</v>
      </c>
      <c r="C14" s="55">
        <v>4.1908392349954943E-2</v>
      </c>
      <c r="D14" s="55">
        <v>4.1908392349954943E-2</v>
      </c>
      <c r="E14" s="55">
        <v>4.1908392349954943E-2</v>
      </c>
      <c r="F14" s="55">
        <v>4.1908392349954943E-2</v>
      </c>
    </row>
    <row r="15" spans="1:8" ht="15.75" customHeight="1" x14ac:dyDescent="0.2">
      <c r="B15" s="19" t="s">
        <v>88</v>
      </c>
      <c r="C15" s="101">
        <v>0.10759937434066159</v>
      </c>
      <c r="D15" s="101">
        <v>0.10759937434066159</v>
      </c>
      <c r="E15" s="101">
        <v>0.10759937434066159</v>
      </c>
      <c r="F15" s="101">
        <v>0.10759937434066159</v>
      </c>
    </row>
    <row r="16" spans="1:8" ht="15.75" customHeight="1" x14ac:dyDescent="0.2">
      <c r="B16" s="19" t="s">
        <v>89</v>
      </c>
      <c r="C16" s="101">
        <v>1.8689245433606939E-2</v>
      </c>
      <c r="D16" s="101">
        <v>1.8689245433606939E-2</v>
      </c>
      <c r="E16" s="101">
        <v>1.8689245433606939E-2</v>
      </c>
      <c r="F16" s="101">
        <v>1.8689245433606939E-2</v>
      </c>
    </row>
    <row r="17" spans="1:8" ht="15.75" customHeight="1" x14ac:dyDescent="0.2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">
      <c r="B19" s="19" t="s">
        <v>92</v>
      </c>
      <c r="C19" s="101">
        <v>2.1461833718956169E-2</v>
      </c>
      <c r="D19" s="101">
        <v>2.1461833718956169E-2</v>
      </c>
      <c r="E19" s="101">
        <v>2.1461833718956169E-2</v>
      </c>
      <c r="F19" s="101">
        <v>2.1461833718956169E-2</v>
      </c>
    </row>
    <row r="20" spans="1:8" ht="15.75" customHeight="1" x14ac:dyDescent="0.2">
      <c r="B20" s="19" t="s">
        <v>93</v>
      </c>
      <c r="C20" s="101">
        <v>5.3726648745437906E-4</v>
      </c>
      <c r="D20" s="101">
        <v>5.3726648745437906E-4</v>
      </c>
      <c r="E20" s="101">
        <v>5.3726648745437906E-4</v>
      </c>
      <c r="F20" s="101">
        <v>5.3726648745437906E-4</v>
      </c>
    </row>
    <row r="21" spans="1:8" ht="15.75" customHeight="1" x14ac:dyDescent="0.2">
      <c r="B21" s="19" t="s">
        <v>94</v>
      </c>
      <c r="C21" s="101">
        <v>0.16318233489216241</v>
      </c>
      <c r="D21" s="101">
        <v>0.16318233489216241</v>
      </c>
      <c r="E21" s="101">
        <v>0.16318233489216241</v>
      </c>
      <c r="F21" s="101">
        <v>0.16318233489216241</v>
      </c>
    </row>
    <row r="22" spans="1:8" ht="15.75" customHeight="1" x14ac:dyDescent="0.2">
      <c r="B22" s="19" t="s">
        <v>95</v>
      </c>
      <c r="C22" s="101">
        <v>0.64662155277720357</v>
      </c>
      <c r="D22" s="101">
        <v>0.64662155277720357</v>
      </c>
      <c r="E22" s="101">
        <v>0.64662155277720357</v>
      </c>
      <c r="F22" s="101">
        <v>0.64662155277720357</v>
      </c>
    </row>
    <row r="23" spans="1:8" ht="15.75" customHeight="1" x14ac:dyDescent="0.2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6.2575125999999995E-2</v>
      </c>
    </row>
    <row r="27" spans="1:8" ht="15.75" customHeight="1" x14ac:dyDescent="0.2">
      <c r="B27" s="19" t="s">
        <v>102</v>
      </c>
      <c r="C27" s="101">
        <v>2.7904689999999998E-3</v>
      </c>
    </row>
    <row r="28" spans="1:8" ht="15.75" customHeight="1" x14ac:dyDescent="0.2">
      <c r="B28" s="19" t="s">
        <v>103</v>
      </c>
      <c r="C28" s="101">
        <v>0.17595467200000001</v>
      </c>
    </row>
    <row r="29" spans="1:8" ht="15.75" customHeight="1" x14ac:dyDescent="0.2">
      <c r="B29" s="19" t="s">
        <v>104</v>
      </c>
      <c r="C29" s="101">
        <v>0.129916751</v>
      </c>
    </row>
    <row r="30" spans="1:8" ht="15.75" customHeight="1" x14ac:dyDescent="0.2">
      <c r="B30" s="19" t="s">
        <v>2</v>
      </c>
      <c r="C30" s="101">
        <v>6.5542224999999996E-2</v>
      </c>
    </row>
    <row r="31" spans="1:8" ht="15.75" customHeight="1" x14ac:dyDescent="0.2">
      <c r="B31" s="19" t="s">
        <v>105</v>
      </c>
      <c r="C31" s="101">
        <v>0.16151726199999999</v>
      </c>
    </row>
    <row r="32" spans="1:8" ht="15.75" customHeight="1" x14ac:dyDescent="0.2">
      <c r="B32" s="19" t="s">
        <v>106</v>
      </c>
      <c r="C32" s="101">
        <v>7.3741798999999997E-2</v>
      </c>
    </row>
    <row r="33" spans="2:3" ht="15.75" customHeight="1" x14ac:dyDescent="0.2">
      <c r="B33" s="19" t="s">
        <v>107</v>
      </c>
      <c r="C33" s="101">
        <v>3.4829341E-2</v>
      </c>
    </row>
    <row r="34" spans="2:3" ht="15.75" customHeight="1" x14ac:dyDescent="0.2">
      <c r="B34" s="19" t="s">
        <v>108</v>
      </c>
      <c r="C34" s="101">
        <v>0.29313235599999998</v>
      </c>
    </row>
    <row r="35" spans="2:3" ht="15.75" customHeight="1" x14ac:dyDescent="0.2">
      <c r="B35" s="27" t="s">
        <v>41</v>
      </c>
      <c r="C35" s="48">
        <f>SUM(C26:C34)</f>
        <v>1.0000000010000001</v>
      </c>
    </row>
  </sheetData>
  <sheetProtection algorithmName="SHA-512" hashValue="7NlQWx+Wx7LUMb1SJkeuIvFfjNuM5tHQE1iAYoYqEQ27AQXl8k1zjkmTFW3y7QERuXqMt7DnapO8scRb+yBZlQ==" saltValue="TpzCfc8Tp6k4PLuY3WYxe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">
      <c r="B4" s="5" t="s">
        <v>114</v>
      </c>
      <c r="C4" s="45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">
      <c r="B5" s="5" t="s">
        <v>115</v>
      </c>
      <c r="C5" s="45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">
      <c r="B10" s="5" t="s">
        <v>119</v>
      </c>
      <c r="C10" s="45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">
      <c r="B11" s="5" t="s">
        <v>120</v>
      </c>
      <c r="C11" s="45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0.37582732899999999</v>
      </c>
      <c r="D14" s="54">
        <v>0.36131474626900001</v>
      </c>
      <c r="E14" s="54">
        <v>0.36131474626900001</v>
      </c>
      <c r="F14" s="54">
        <v>0.174274205716</v>
      </c>
      <c r="G14" s="54">
        <v>0.174274205716</v>
      </c>
      <c r="H14" s="45">
        <v>0.35399999999999998</v>
      </c>
      <c r="I14" s="55">
        <v>0.35399999999999998</v>
      </c>
      <c r="J14" s="55">
        <v>0.35399999999999998</v>
      </c>
      <c r="K14" s="55">
        <v>0.35399999999999998</v>
      </c>
      <c r="L14" s="45">
        <v>0.32500000000000001</v>
      </c>
      <c r="M14" s="55">
        <v>0.32500000000000001</v>
      </c>
      <c r="N14" s="55">
        <v>0.32500000000000001</v>
      </c>
      <c r="O14" s="55">
        <v>0.32500000000000001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0.23650964144901598</v>
      </c>
      <c r="D15" s="52">
        <f t="shared" si="0"/>
        <v>0.22737681508606677</v>
      </c>
      <c r="E15" s="52">
        <f t="shared" si="0"/>
        <v>0.22737681508606677</v>
      </c>
      <c r="F15" s="52">
        <f t="shared" si="0"/>
        <v>0.10967145475390165</v>
      </c>
      <c r="G15" s="52">
        <f t="shared" si="0"/>
        <v>0.10967145475390165</v>
      </c>
      <c r="H15" s="52">
        <f t="shared" si="0"/>
        <v>0.22277361599999998</v>
      </c>
      <c r="I15" s="52">
        <f t="shared" si="0"/>
        <v>0.22277361599999998</v>
      </c>
      <c r="J15" s="52">
        <f t="shared" si="0"/>
        <v>0.22277361599999998</v>
      </c>
      <c r="K15" s="52">
        <f t="shared" si="0"/>
        <v>0.22277361599999998</v>
      </c>
      <c r="L15" s="52">
        <f t="shared" si="0"/>
        <v>0.20452380000000001</v>
      </c>
      <c r="M15" s="52">
        <f t="shared" si="0"/>
        <v>0.20452380000000001</v>
      </c>
      <c r="N15" s="52">
        <f t="shared" si="0"/>
        <v>0.20452380000000001</v>
      </c>
      <c r="O15" s="52">
        <f t="shared" si="0"/>
        <v>0.20452380000000001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1BuyymSK4Rx6nRRmwPq97Ti3uvDWbq5ru9+v4Iho2J1UDvSgbe+drKriuZ+6EEkXZoBZYcLSFdH+C/lX0TjxaQ==" saltValue="aTt0QJL2q4uKah5hUcLry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0.62783992564380298</v>
      </c>
      <c r="D2" s="53">
        <v>0.43262884734375001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0.14720586077719799</v>
      </c>
      <c r="D3" s="53">
        <v>0.177978600203125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0.18765317901068701</v>
      </c>
      <c r="D4" s="53">
        <v>0.32684205140624989</v>
      </c>
      <c r="E4" s="53">
        <v>0.87710333811609398</v>
      </c>
      <c r="F4" s="53">
        <v>0.70024838180918392</v>
      </c>
      <c r="G4" s="53">
        <v>0</v>
      </c>
    </row>
    <row r="5" spans="1:7" x14ac:dyDescent="0.2">
      <c r="B5" s="3" t="s">
        <v>132</v>
      </c>
      <c r="C5" s="52">
        <v>3.74988743882404E-2</v>
      </c>
      <c r="D5" s="52">
        <v>6.2550492506879399E-2</v>
      </c>
      <c r="E5" s="52">
        <f>1-SUM(E2:E4)</f>
        <v>0.12289666188390602</v>
      </c>
      <c r="F5" s="52">
        <f>1-SUM(F2:F4)</f>
        <v>0.29975161819081608</v>
      </c>
      <c r="G5" s="52">
        <f>1-SUM(G2:G4)</f>
        <v>1</v>
      </c>
    </row>
  </sheetData>
  <sheetProtection algorithmName="SHA-512" hashValue="iPUyL4pzGhLkvc4lBF+GxMV8H2/Jo9F08to/3/sljoOb+RojbWGYTD8LW+pxQZ/WksLXqQ7fYnKW71dnRC70Zg==" saltValue="aVXPclCVN1xkn0b+1np+jQ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EathQass+gNAkatseL8/a33PgAJu0ziRJBTFfs/I2emjmcw057PRH9hjcPd8RIVkEqLG0FBDtr+ul8t03TxfPw==" saltValue="521Rkswzu4x1tkDEqsiHs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5rcpWcMa2f5cUBlnv9qHeoVWsOGrc+4UODGvmZrawq5Fsm6jwWxlvvqftSCZMDCG0h/GEUNsAAuxRAfNvvFiHQ==" saltValue="SUctY0x1GRx0P2PeVAooUg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yZ97+73YGS9FOtwOiCW9ujFHTABUGO7GIdhz/dtLOhqO8OUg7jPYaqpj+jmo5ZraN8PiAxDr9vkgwqOnml7CMQ==" saltValue="1RpCFqIR2cusiY6x67b1q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PmhLEumbZ5Zns9yCE7D4fGGrOL9unwgiO9Ut91z3jZ2p8wCu/Pi4fiYHa/hsHaZKUmVopwhGjjjda9agmR+Cew==" saltValue="je3xZg6fniE84LL9nop3b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</v>
      </c>
      <c r="C2" s="98">
        <v>0.95</v>
      </c>
      <c r="D2" s="56">
        <v>56.060857440763883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39.836007367771657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383.53948171134112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2.5281939935860849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0</v>
      </c>
      <c r="C10" s="98">
        <v>0.95</v>
      </c>
      <c r="D10" s="56">
        <v>12.968306811567571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0</v>
      </c>
      <c r="C11" s="98">
        <v>0.95</v>
      </c>
      <c r="D11" s="56">
        <v>12.968306811567571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0</v>
      </c>
      <c r="C12" s="98">
        <v>0.95</v>
      </c>
      <c r="D12" s="56">
        <v>12.968306811567571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0</v>
      </c>
      <c r="C13" s="98">
        <v>0.95</v>
      </c>
      <c r="D13" s="56">
        <v>12.968306811567571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0</v>
      </c>
      <c r="C14" s="98">
        <v>0.95</v>
      </c>
      <c r="D14" s="56">
        <v>12.968306811567571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0</v>
      </c>
      <c r="C15" s="98">
        <v>0.95</v>
      </c>
      <c r="D15" s="56">
        <v>12.968306811567571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</v>
      </c>
      <c r="C16" s="98">
        <v>0.95</v>
      </c>
      <c r="D16" s="56">
        <v>0.67507261146291864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0.99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</v>
      </c>
      <c r="C18" s="98">
        <v>0.95</v>
      </c>
      <c r="D18" s="56">
        <v>8.8512484629968728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8.8512484629968728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0.90599999999999992</v>
      </c>
      <c r="C21" s="98">
        <v>0.95</v>
      </c>
      <c r="D21" s="56">
        <v>24.480490916001791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22.356153156487789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0</v>
      </c>
      <c r="C23" s="98">
        <v>0.95</v>
      </c>
      <c r="D23" s="56">
        <v>4.2519172670834697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0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0</v>
      </c>
      <c r="C27" s="98">
        <v>0.95</v>
      </c>
      <c r="D27" s="56">
        <v>18.528185290228219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0.54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</v>
      </c>
      <c r="C29" s="98">
        <v>0.95</v>
      </c>
      <c r="D29" s="56">
        <v>109.15510136543379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</v>
      </c>
      <c r="C31" s="98">
        <v>0.95</v>
      </c>
      <c r="D31" s="56">
        <v>3.341585585510273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0</v>
      </c>
      <c r="C32" s="98">
        <v>0.95</v>
      </c>
      <c r="D32" s="56">
        <v>1.4449724110069491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0.95781726359598596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0.93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0</v>
      </c>
      <c r="C38" s="98">
        <v>0.95</v>
      </c>
      <c r="D38" s="56">
        <v>2.490967096558574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0.72599999999999998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tZIeAkoNKYta9XCpoPvAvsF1K07RsRE1RaLrKG/8Zu3zNeAOS5HkCfbs2MAtuhjo03o6hvpAZyWCrVwklZ3JSg==" saltValue="sGWxJMHXVKoJdjvoTfqrL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GzVo49pLfzgwb13lHITEx3EzxmjmRWMxXTGbL7IBHrNf9haEKN8pBtS9li03JK54R2StsXWuUmGWOFUZvw1O0w==" saltValue="gwlurRumb68rVPUe+x6Ea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9TWGfAM1oQ47k4nnarj2TVn2PKrt2qvC8sypw9Gjs31p28JbVUnur67Y8jvskt7W9jH4bpOTeq1VvAqq2vZ9LQ==" saltValue="Ckqvk6DHLOyAhLXneegia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2.4</v>
      </c>
      <c r="C2" s="21">
        <f>'Données pop de l''année de ref'!C52</f>
        <v>2.4</v>
      </c>
      <c r="D2" s="21">
        <f>'Données pop de l''année de ref'!C53</f>
        <v>2.4</v>
      </c>
      <c r="E2" s="21">
        <f>'Données pop de l''année de ref'!C54</f>
        <v>2.4</v>
      </c>
      <c r="F2" s="21">
        <f>'Données pop de l''année de ref'!C55</f>
        <v>2.4</v>
      </c>
    </row>
    <row r="3" spans="1:6" ht="15.75" customHeight="1" x14ac:dyDescent="0.2">
      <c r="A3" s="3" t="s">
        <v>209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">
      <c r="A4" s="3" t="s">
        <v>208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sheetProtection algorithmName="SHA-512" hashValue="/GZmd+L4IicX6g3TPhslyreiGWg1gz7RgAyx4aeZNQ1ChG8J1Aze9rIhyxEKSWdh/Yp7Uqjgo+BsombcnNO1ZA==" saltValue="ZXed8+oATNBD/rzkNHs6Z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8.0000000000000002E-3</v>
      </c>
      <c r="E2" s="60">
        <f>food_insecure</f>
        <v>8.0000000000000002E-3</v>
      </c>
      <c r="F2" s="60">
        <f>food_insecure</f>
        <v>8.0000000000000002E-3</v>
      </c>
      <c r="G2" s="60">
        <f>food_insecure</f>
        <v>8.0000000000000002E-3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8.0000000000000002E-3</v>
      </c>
      <c r="F5" s="60">
        <f>food_insecure</f>
        <v>8.0000000000000002E-3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5.2000000000000011E-2</v>
      </c>
      <c r="D7" s="60">
        <f>diarrhoea_1_5mo*frac_diarrhea_severe</f>
        <v>5.2000000000000011E-2</v>
      </c>
      <c r="E7" s="60">
        <f>diarrhoea_6_11mo*frac_diarrhea_severe</f>
        <v>5.2000000000000011E-2</v>
      </c>
      <c r="F7" s="60">
        <f>diarrhoea_12_23mo*frac_diarrhea_severe</f>
        <v>5.2000000000000011E-2</v>
      </c>
      <c r="G7" s="60">
        <f>diarrhoea_24_59mo*frac_diarrhea_severe</f>
        <v>5.2000000000000011E-2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8.0000000000000002E-3</v>
      </c>
      <c r="F8" s="60">
        <f>food_insecure</f>
        <v>8.0000000000000002E-3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8.0000000000000002E-3</v>
      </c>
      <c r="F9" s="60">
        <f>food_insecure</f>
        <v>8.0000000000000002E-3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0.58200000000000007</v>
      </c>
      <c r="E10" s="60">
        <f>IF(ISBLANK(comm_deliv), frac_children_health_facility,1)</f>
        <v>0.58200000000000007</v>
      </c>
      <c r="F10" s="60">
        <f>IF(ISBLANK(comm_deliv), frac_children_health_facility,1)</f>
        <v>0.58200000000000007</v>
      </c>
      <c r="G10" s="60">
        <f>IF(ISBLANK(comm_deliv), frac_children_health_facility,1)</f>
        <v>0.58200000000000007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5.2000000000000011E-2</v>
      </c>
      <c r="D12" s="60">
        <f>diarrhoea_1_5mo*frac_diarrhea_severe</f>
        <v>5.2000000000000011E-2</v>
      </c>
      <c r="E12" s="60">
        <f>diarrhoea_6_11mo*frac_diarrhea_severe</f>
        <v>5.2000000000000011E-2</v>
      </c>
      <c r="F12" s="60">
        <f>diarrhoea_12_23mo*frac_diarrhea_severe</f>
        <v>5.2000000000000011E-2</v>
      </c>
      <c r="G12" s="60">
        <f>diarrhoea_24_59mo*frac_diarrhea_severe</f>
        <v>5.2000000000000011E-2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8.0000000000000002E-3</v>
      </c>
      <c r="I15" s="60">
        <f>food_insecure</f>
        <v>8.0000000000000002E-3</v>
      </c>
      <c r="J15" s="60">
        <f>food_insecure</f>
        <v>8.0000000000000002E-3</v>
      </c>
      <c r="K15" s="60">
        <f>food_insecure</f>
        <v>8.0000000000000002E-3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0.92500000000000004</v>
      </c>
      <c r="I18" s="60">
        <f>frac_PW_health_facility</f>
        <v>0.92500000000000004</v>
      </c>
      <c r="J18" s="60">
        <f>frac_PW_health_facility</f>
        <v>0.92500000000000004</v>
      </c>
      <c r="K18" s="60">
        <f>frac_PW_health_facility</f>
        <v>0.92500000000000004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0.25900000000000001</v>
      </c>
      <c r="M24" s="60">
        <f>famplan_unmet_need</f>
        <v>0.25900000000000001</v>
      </c>
      <c r="N24" s="60">
        <f>famplan_unmet_need</f>
        <v>0.25900000000000001</v>
      </c>
      <c r="O24" s="60">
        <f>famplan_unmet_need</f>
        <v>0.25900000000000001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4.7159521411132756E-2</v>
      </c>
      <c r="M25" s="60">
        <f>(1-food_insecure)*(0.49)+food_insecure*(0.7)</f>
        <v>0.49168000000000001</v>
      </c>
      <c r="N25" s="60">
        <f>(1-food_insecure)*(0.49)+food_insecure*(0.7)</f>
        <v>0.49168000000000001</v>
      </c>
      <c r="O25" s="60">
        <f>(1-food_insecure)*(0.49)+food_insecure*(0.7)</f>
        <v>0.49168000000000001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2.0211223461914035E-2</v>
      </c>
      <c r="M26" s="60">
        <f>(1-food_insecure)*(0.21)+food_insecure*(0.3)</f>
        <v>0.21071999999999999</v>
      </c>
      <c r="N26" s="60">
        <f>(1-food_insecure)*(0.21)+food_insecure*(0.3)</f>
        <v>0.21071999999999999</v>
      </c>
      <c r="O26" s="60">
        <f>(1-food_insecure)*(0.21)+food_insecure*(0.3)</f>
        <v>0.21071999999999999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2.8544324707031211E-2</v>
      </c>
      <c r="M27" s="60">
        <f>(1-food_insecure)*(0.3)</f>
        <v>0.29759999999999998</v>
      </c>
      <c r="N27" s="60">
        <f>(1-food_insecure)*(0.3)</f>
        <v>0.29759999999999998</v>
      </c>
      <c r="O27" s="60">
        <f>(1-food_insecure)*(0.3)</f>
        <v>0.29759999999999998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0.90408493041992199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bJ3oDR3/oJvykr5UwrpOkbM3x6t/TBsLebosAUmhF9jdFpAoW60YqlhnX0M9tqNH4/CT0Q/Jh8lxJJn5shfNDw==" saltValue="km2AZPECpdPzJt02OGQlP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2mPqP74tq/0dZNa90ddbkELUTH7X4qsA6aq7zYudOJebQg1N3yl8sc7KlRaXWBo5A8tzAm7CfnymvbSD4IIcUA==" saltValue="XrdgvlZBU1IHHFpOnJAxE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mxLfEvnRcY7Hgr4yzNiC8ag84B/0xdxJWmeFY520KqeXPIkRcC4Ogi1pn+Zdp6AWCQt9URARqjP9hzzgRbyTxA==" saltValue="/Qbf7tLJEAnNmdfF0DvyK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mk8XXV/t5UT801DOwkWDJbMv/kxFHMrm49qBfdGuUUzvLXxrlBoBm+NQcLKJDqnoFJTDjJHX52/VB+dBYHYigQ==" saltValue="85xJwVciqiVSNllTv8Lvb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eGCqkEx7hK3DygZEUQM+MVzWIPXOGzkvcA9eGMsPHCE2zss5dJFI1MDhIlqTtcExRIQGxaqzzr2HzGXfnIG1Ow==" saltValue="b8e3+bXXnMVkXdfcx++wS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Y9aM0Otpo+qDAMlYnbQ/YD6tG/QGR351QSIsaDEWG7mcJWNbIPCacdO9MYtxpzl4yPIkyHONRzEedxR+t2PQ8A==" saltValue="aWWZ1lZmlboIGJaObhes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3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3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3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3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3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3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B0VzqwSX+7bOfu870HtWTLDnIEFbvW/gK2M6891sFtvM5YZx3YAwV6ZeRZ9dykHroPMbkxSmMc/jR7hyntB6Dw==" saltValue="loxiW6AdSBOqOj3hkRqMLQ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HHehhkGnpJo6Kb1Ds41tAN6HF/irYSRFXVw7GQQDTXi1LcBzhkokSoSGnHBcoSCaUKKxB/a5OCLO2phSG1ACIQ==" saltValue="pboPaJCXb6SYEhsxAS0Il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+KeHbsZcNbbf4xMWWx2p8om3qzJyrT00TK32Tr1lVVaPhQxjFHXkss6fYwH2EoAwRUUrG/94FE2/ZdE8BKzDHA==" saltValue="KkDK4m+Aggdkq+fAnsov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Yi7dR7aPr1CM8Vr7DiINxWMIEcIvp8bP0YLYFIN3gAcl8rvLuMMFi8ELF4+Tkmvvdn3K8mU4KzL+M2p/uhPI6w==" saltValue="AYJazjwSBmB8tKe4iu+dM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Ypqxo93YWJC+RjRcs3EUOM6wF5r0kpRc1j9m7cYOiZIt5ZHBa5gKmd+LS8FTGkaKxKUtx8triwhd1K/SqlBmDg==" saltValue="HmvuvbH28sHzfoZsz2HUh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aVCOVVyhmk44D+aFp6g90A2lydH2oG2Jr/AtO7IzDW6H7/fdVPmPLjWOR4XlR05/n+sw1+N9aV1+P9NgRAKvlw==" saltValue="T7WKDjPSP2F3djoTLq6nO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NOVt0ZD7cXL5CS0Mn7VMoMxe9H+w2CqnHTepMgHPYZ/j2SlhTdNagsJzR1SdiKXVZQwCKQNQox6CLih9ZcyERg==" saltValue="R6n6a2PNd45y9Q5Qh4/vD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Gw9fH9mpOY1m3qg9/qmz6IzZmoNnyeMsf0/6ZZBhg9UpOAjGNacx/bH2bVMDHuClIft/U0wZGzUUJp1O6n0N1w==" saltValue="aDgTejAsOOCXI+GlMuBqQ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jtKi2NpkiMY+q/+UtcoiOVIBbS9esZ49GddckSbYGYFmYxRa5kButUe8jPuGpaQ1VvWaReWf++vG69JFpFZXEQ==" saltValue="M5ver408P0MPSKKDBcNeF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2023-01-27T03:27:33Z</dcterms:modified>
</cp:coreProperties>
</file>