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25F5CC5B-61C3-400B-8518-BAC7C9B1CB5F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16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H6" i="2"/>
  <c r="I6" i="2" s="1"/>
  <c r="G6" i="2"/>
  <c r="H5" i="2"/>
  <c r="G5" i="2"/>
  <c r="H4" i="2"/>
  <c r="I4" i="2" s="1"/>
  <c r="G4" i="2"/>
  <c r="H3" i="2"/>
  <c r="G3" i="2"/>
  <c r="I3" i="2" s="1"/>
  <c r="A3" i="2"/>
  <c r="H2" i="2"/>
  <c r="I2" i="2" s="1"/>
  <c r="G2" i="2"/>
  <c r="A2" i="2"/>
  <c r="A31" i="2" s="1"/>
  <c r="C33" i="1"/>
  <c r="C20" i="1"/>
  <c r="I5" i="2" l="1"/>
  <c r="A18" i="2"/>
  <c r="A24" i="2"/>
  <c r="A25" i="2"/>
  <c r="A17" i="2"/>
  <c r="A26" i="2"/>
  <c r="I7" i="2"/>
  <c r="A32" i="2"/>
  <c r="A33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36" i="2"/>
  <c r="A13" i="2"/>
  <c r="A21" i="2"/>
  <c r="A29" i="2"/>
  <c r="A37" i="2"/>
  <c r="D58" i="20"/>
  <c r="A14" i="2"/>
  <c r="A22" i="2"/>
  <c r="A30" i="2"/>
  <c r="A38" i="2"/>
  <c r="A40" i="2"/>
  <c r="A2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<sst xmlns="http://schemas.openxmlformats.org/spreadsheetml/2006/main" count="2092" uniqueCount="337">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</sst>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5054445.125</v>
      </c>
    </row>
    <row r="8" spans="1:3" ht="15" customHeight="1" x14ac:dyDescent="0.2">
      <c r="B8" s="5" t="s">
        <v>19</v>
      </c>
      <c r="C8" s="44">
        <v>0.44500000000000001</v>
      </c>
    </row>
    <row r="9" spans="1:3" ht="15" customHeight="1" x14ac:dyDescent="0.2">
      <c r="B9" s="5" t="s">
        <v>20</v>
      </c>
      <c r="C9" s="45">
        <v>0.89</v>
      </c>
    </row>
    <row r="10" spans="1:3" ht="15" customHeight="1" x14ac:dyDescent="0.2">
      <c r="B10" s="5" t="s">
        <v>21</v>
      </c>
      <c r="C10" s="45">
        <v>0.17105390548706101</v>
      </c>
    </row>
    <row r="11" spans="1:3" ht="15" customHeight="1" x14ac:dyDescent="0.2">
      <c r="B11" s="5" t="s">
        <v>22</v>
      </c>
      <c r="C11" s="45">
        <v>0.38500000000000001</v>
      </c>
    </row>
    <row r="12" spans="1:3" ht="15" customHeight="1" x14ac:dyDescent="0.2">
      <c r="B12" s="5" t="s">
        <v>23</v>
      </c>
      <c r="C12" s="45">
        <v>0.59299999999999997</v>
      </c>
    </row>
    <row r="13" spans="1:3" ht="15" customHeight="1" x14ac:dyDescent="0.2">
      <c r="B13" s="5" t="s">
        <v>24</v>
      </c>
      <c r="C13" s="45">
        <v>0.54600000000000004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0.13469999999999999</v>
      </c>
    </row>
    <row r="24" spans="1:3" ht="15" customHeight="1" x14ac:dyDescent="0.2">
      <c r="B24" s="15" t="s">
        <v>33</v>
      </c>
      <c r="C24" s="45">
        <v>0.43480000000000002</v>
      </c>
    </row>
    <row r="25" spans="1:3" ht="15" customHeight="1" x14ac:dyDescent="0.2">
      <c r="B25" s="15" t="s">
        <v>34</v>
      </c>
      <c r="C25" s="45">
        <v>0.33339999999999997</v>
      </c>
    </row>
    <row r="26" spans="1:3" ht="15" customHeight="1" x14ac:dyDescent="0.2">
      <c r="B26" s="15" t="s">
        <v>35</v>
      </c>
      <c r="C26" s="45">
        <v>9.7100000000000006E-2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0.14423394640432699</v>
      </c>
    </row>
    <row r="30" spans="1:3" ht="14.25" customHeight="1" x14ac:dyDescent="0.2">
      <c r="B30" s="25" t="s">
        <v>38</v>
      </c>
      <c r="C30" s="99">
        <v>6.1032409171830997E-2</v>
      </c>
    </row>
    <row r="31" spans="1:3" ht="14.25" customHeight="1" x14ac:dyDescent="0.2">
      <c r="B31" s="25" t="s">
        <v>39</v>
      </c>
      <c r="C31" s="99">
        <v>0.13601090830408</v>
      </c>
    </row>
    <row r="32" spans="1:3" ht="14.25" customHeight="1" x14ac:dyDescent="0.2">
      <c r="B32" s="25" t="s">
        <v>40</v>
      </c>
      <c r="C32" s="99">
        <v>0.65872273611976195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24.2568573220051</v>
      </c>
    </row>
    <row r="38" spans="1:5" ht="15" customHeight="1" x14ac:dyDescent="0.2">
      <c r="B38" s="11" t="s">
        <v>45</v>
      </c>
      <c r="C38" s="43">
        <v>46.721429212176403</v>
      </c>
      <c r="D38" s="12"/>
      <c r="E38" s="13"/>
    </row>
    <row r="39" spans="1:5" ht="15" customHeight="1" x14ac:dyDescent="0.2">
      <c r="B39" s="11" t="s">
        <v>46</v>
      </c>
      <c r="C39" s="43">
        <v>80.366102044678996</v>
      </c>
      <c r="D39" s="12"/>
      <c r="E39" s="12"/>
    </row>
    <row r="40" spans="1:5" ht="15" customHeight="1" x14ac:dyDescent="0.2">
      <c r="B40" s="11" t="s">
        <v>47</v>
      </c>
      <c r="C40" s="100">
        <v>5.09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19.550403790000001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1.6881000000000001E-3</v>
      </c>
      <c r="D45" s="12"/>
    </row>
    <row r="46" spans="1:5" ht="15.75" customHeight="1" x14ac:dyDescent="0.2">
      <c r="B46" s="11" t="s">
        <v>52</v>
      </c>
      <c r="C46" s="45">
        <v>5.0481100000000001E-2</v>
      </c>
      <c r="D46" s="12"/>
    </row>
    <row r="47" spans="1:5" ht="15.75" customHeight="1" x14ac:dyDescent="0.2">
      <c r="B47" s="11" t="s">
        <v>53</v>
      </c>
      <c r="C47" s="45">
        <v>0.1481189</v>
      </c>
      <c r="D47" s="12"/>
      <c r="E47" s="13"/>
    </row>
    <row r="48" spans="1:5" ht="15" customHeight="1" x14ac:dyDescent="0.2">
      <c r="B48" s="11" t="s">
        <v>54</v>
      </c>
      <c r="C48" s="46">
        <v>0.79971190000000003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0.41849700000000001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HubQaHanOyoEEs6mD7/mk0B+zAH3IYfpS+OKpvsrlQGMFDmRcPEr6pREGooIlSkVOhe7pc6Zvzr+tlJy2NRFKA==" saltValue="pZ5vaplGykjtNpmhmK17J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4.4189519405365002E-2</v>
      </c>
      <c r="C2" s="98">
        <v>0.95</v>
      </c>
      <c r="D2" s="56">
        <v>33.919644824858139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47.342783690201649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36.416546183419882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6.6341516568287878E-2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15.002033020696739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15.002033020696739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15.002033020696739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15.002033020696739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15.002033020696739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15.002033020696739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0.12125627532005299</v>
      </c>
      <c r="C16" s="98">
        <v>0.95</v>
      </c>
      <c r="D16" s="56">
        <v>0.20461341533285801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0.81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0.95329805118397926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0.95329805118397926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0.19396083829999999</v>
      </c>
      <c r="C21" s="98">
        <v>0.95</v>
      </c>
      <c r="D21" s="56">
        <v>0.74930659609920203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25.542261036937091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4.0000000000000001E-3</v>
      </c>
      <c r="C23" s="98">
        <v>0.95</v>
      </c>
      <c r="D23" s="56">
        <v>4.9019061388624658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0.15959814650464299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4.9140074586868303E-2</v>
      </c>
      <c r="C27" s="98">
        <v>0.95</v>
      </c>
      <c r="D27" s="56">
        <v>21.704422310390239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0.44277970000000011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58.621108559880248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0.39950000000000002</v>
      </c>
      <c r="C31" s="98">
        <v>0.95</v>
      </c>
      <c r="D31" s="56">
        <v>1.146450432690806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0.2170175</v>
      </c>
      <c r="C32" s="98">
        <v>0.95</v>
      </c>
      <c r="D32" s="56">
        <v>0.37139348897646668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0.13566659687881699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0.64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0.102531895041466</v>
      </c>
      <c r="C38" s="98">
        <v>0.95</v>
      </c>
      <c r="D38" s="56">
        <v>4.867218577273106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8.4534800000000007E-2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iSB5ug/456I5CZZswVb18bSljSSpMzSF7EFOzMxXoUY0kKlTRi6ntVAz8ikF/HOomNFi3EZYuYl3KTmCCE9FcQ==" saltValue="0xozZbipIWVMqi24Www1X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GmLXv1EvhGOHPA1K5iqWe+MYVU+qNCzJwy3D2l1Bn2gnAnJcigsDgRTYzwdPljPAuFhzbt9FMeJ9wuKhQqQzew==" saltValue="Nc99wK61bzaHhK2gYgYdg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xdyJ8ylgi3hG77SvW9xO8rUGt6f7h32GPLrrTfIjXllNTkvuDfMouf+pN7hQ6EsJ0BcuJ9DPcbnZ63S5nUHAtg==" saltValue="Zo/4Os7CPyE/XeXY20qeI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0.31744611859321659</v>
      </c>
      <c r="C3" s="21">
        <f>frac_mam_1_5months * 2.6</f>
        <v>0.31744611859321659</v>
      </c>
      <c r="D3" s="21">
        <f>frac_mam_6_11months * 2.6</f>
        <v>0.44050072729587597</v>
      </c>
      <c r="E3" s="21">
        <f>frac_mam_12_23months * 2.6</f>
        <v>0.46110786795616143</v>
      </c>
      <c r="F3" s="21">
        <f>frac_mam_24_59months * 2.6</f>
        <v>0.22829494476318349</v>
      </c>
    </row>
    <row r="4" spans="1:6" ht="15.75" customHeight="1" x14ac:dyDescent="0.2">
      <c r="A4" s="3" t="s">
        <v>208</v>
      </c>
      <c r="B4" s="21">
        <f>frac_sam_1month * 2.6</f>
        <v>0.20145560204982757</v>
      </c>
      <c r="C4" s="21">
        <f>frac_sam_1_5months * 2.6</f>
        <v>0.20145560204982757</v>
      </c>
      <c r="D4" s="21">
        <f>frac_sam_6_11months * 2.6</f>
        <v>0.35223998427391023</v>
      </c>
      <c r="E4" s="21">
        <f>frac_sam_12_23months * 2.6</f>
        <v>0.2188866287469865</v>
      </c>
      <c r="F4" s="21">
        <f>frac_sam_24_59months * 2.6</f>
        <v>0.12753520011901864</v>
      </c>
    </row>
  </sheetData>
  <sheetProtection algorithmName="SHA-512" hashValue="xNMvVsYQlVE6RyfS8sYB3WjxSu1f4ZCGt2cDkR5GzsHGE95v2OBocby9P6gN5kwGUGXjoCKAqjaaWRDuKuWehg==" saltValue="Rmbly+1poM0pW3nHcceK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0.44500000000000001</v>
      </c>
      <c r="E2" s="60">
        <f>food_insecure</f>
        <v>0.44500000000000001</v>
      </c>
      <c r="F2" s="60">
        <f>food_insecure</f>
        <v>0.44500000000000001</v>
      </c>
      <c r="G2" s="60">
        <f>food_insecure</f>
        <v>0.44500000000000001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0.44500000000000001</v>
      </c>
      <c r="F5" s="60">
        <f>food_insecure</f>
        <v>0.44500000000000001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0.44500000000000001</v>
      </c>
      <c r="F8" s="60">
        <f>food_insecure</f>
        <v>0.44500000000000001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0.44500000000000001</v>
      </c>
      <c r="F9" s="60">
        <f>food_insecure</f>
        <v>0.44500000000000001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0.59299999999999997</v>
      </c>
      <c r="E10" s="60">
        <f>IF(ISBLANK(comm_deliv), frac_children_health_facility,1)</f>
        <v>0.59299999999999997</v>
      </c>
      <c r="F10" s="60">
        <f>IF(ISBLANK(comm_deliv), frac_children_health_facility,1)</f>
        <v>0.59299999999999997</v>
      </c>
      <c r="G10" s="60">
        <f>IF(ISBLANK(comm_deliv), frac_children_health_facility,1)</f>
        <v>0.59299999999999997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0.44500000000000001</v>
      </c>
      <c r="I15" s="60">
        <f>food_insecure</f>
        <v>0.44500000000000001</v>
      </c>
      <c r="J15" s="60">
        <f>food_insecure</f>
        <v>0.44500000000000001</v>
      </c>
      <c r="K15" s="60">
        <f>food_insecure</f>
        <v>0.44500000000000001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0.38500000000000001</v>
      </c>
      <c r="I18" s="60">
        <f>frac_PW_health_facility</f>
        <v>0.38500000000000001</v>
      </c>
      <c r="J18" s="60">
        <f>frac_PW_health_facility</f>
        <v>0.38500000000000001</v>
      </c>
      <c r="K18" s="60">
        <f>frac_PW_health_facility</f>
        <v>0.38500000000000001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0.89</v>
      </c>
      <c r="I19" s="60">
        <f>frac_malaria_risk</f>
        <v>0.89</v>
      </c>
      <c r="J19" s="60">
        <f>frac_malaria_risk</f>
        <v>0.89</v>
      </c>
      <c r="K19" s="60">
        <f>frac_malaria_risk</f>
        <v>0.89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0.54600000000000004</v>
      </c>
      <c r="M24" s="60">
        <f>famplan_unmet_need</f>
        <v>0.54600000000000004</v>
      </c>
      <c r="N24" s="60">
        <f>famplan_unmet_need</f>
        <v>0.54600000000000004</v>
      </c>
      <c r="O24" s="60">
        <f>famplan_unmet_need</f>
        <v>0.54600000000000004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0.48364859884357425</v>
      </c>
      <c r="M25" s="60">
        <f>(1-food_insecure)*(0.49)+food_insecure*(0.7)</f>
        <v>0.58345000000000002</v>
      </c>
      <c r="N25" s="60">
        <f>(1-food_insecure)*(0.49)+food_insecure*(0.7)</f>
        <v>0.58345000000000002</v>
      </c>
      <c r="O25" s="60">
        <f>(1-food_insecure)*(0.49)+food_insecure*(0.7)</f>
        <v>0.58345000000000002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0.20727797093296041</v>
      </c>
      <c r="M26" s="60">
        <f>(1-food_insecure)*(0.21)+food_insecure*(0.3)</f>
        <v>0.25004999999999999</v>
      </c>
      <c r="N26" s="60">
        <f>(1-food_insecure)*(0.21)+food_insecure*(0.3)</f>
        <v>0.25004999999999999</v>
      </c>
      <c r="O26" s="60">
        <f>(1-food_insecure)*(0.21)+food_insecure*(0.3)</f>
        <v>0.25004999999999999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0.13801952473640433</v>
      </c>
      <c r="M27" s="60">
        <f>(1-food_insecure)*(0.3)</f>
        <v>0.16649999999999998</v>
      </c>
      <c r="N27" s="60">
        <f>(1-food_insecure)*(0.3)</f>
        <v>0.16649999999999998</v>
      </c>
      <c r="O27" s="60">
        <f>(1-food_insecure)*(0.3)</f>
        <v>0.16649999999999998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0.17105390548706101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0.89</v>
      </c>
      <c r="D34" s="60">
        <f t="shared" si="3"/>
        <v>0.89</v>
      </c>
      <c r="E34" s="60">
        <f t="shared" si="3"/>
        <v>0.89</v>
      </c>
      <c r="F34" s="60">
        <f t="shared" si="3"/>
        <v>0.89</v>
      </c>
      <c r="G34" s="60">
        <f t="shared" si="3"/>
        <v>0.89</v>
      </c>
      <c r="H34" s="60">
        <f t="shared" si="3"/>
        <v>0.89</v>
      </c>
      <c r="I34" s="60">
        <f t="shared" si="3"/>
        <v>0.89</v>
      </c>
      <c r="J34" s="60">
        <f t="shared" si="3"/>
        <v>0.89</v>
      </c>
      <c r="K34" s="60">
        <f t="shared" si="3"/>
        <v>0.89</v>
      </c>
      <c r="L34" s="60">
        <f t="shared" si="3"/>
        <v>0.89</v>
      </c>
      <c r="M34" s="60">
        <f t="shared" si="3"/>
        <v>0.89</v>
      </c>
      <c r="N34" s="60">
        <f t="shared" si="3"/>
        <v>0.89</v>
      </c>
      <c r="O34" s="60">
        <f t="shared" si="3"/>
        <v>0.89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tXiY1U2JiTNkHIkI+bxC8qBXImW7AIv4UBiOHDfFZ9zqxDhQDhnRwnEGYHBi/RkB+XfekzqfFLc5tpEatZVKPQ==" saltValue="W3ke5TgmZw62nwtWzt953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qjrPHOnPr5gjxv2iBw1Gsd1EW7s0yeNMjpoyip10wc23+B04XUi5yh4b+tgTgXj975MO9lRUbd3GufCpO1ELVA==" saltValue="1xjcviR56N3Bxku9LPZ34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POf6/nmBRNKoVoyDod/o6A3HKRw8hHZ0xfUxk0GWhSB0q2dXYH2OXzgYEf3GyfmDxJvwyjuXocg2qSD+wEuESA==" saltValue="+rrJkC66wiugNy02bjSSU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ycA/K06NY91zkF/VXcisEnhzPKKnH2F94inyn4KlmlMlP9X1MWpBdqgQyE8oEM3GZaO/vKs4VZyK2fqMyqLaQ==" saltValue="/rELLd137S9jR15qnMYnp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YGODxCYlpVcNvtijciUWrhKCjvk6+kVBaL70op/j5aC62iC4OJy7uRsP5fyoQhSuS5Dy+9WSzFSc10WBMJBaNg==" saltValue="nDppSYsRimLowpyIrg/XD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k2u56tchUfF7sJFHIR4ZjZWuvf5EJ22d/aJROrfroPcmgzDuKzi1Clxx4KsUk55n2f8t5OHUUwem8wxmMq49Iw==" saltValue="wL6UedDxB2Vn9dbpnKkpv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1166084.7932</v>
      </c>
      <c r="C2" s="49">
        <v>1342000</v>
      </c>
      <c r="D2" s="49">
        <v>1898000</v>
      </c>
      <c r="E2" s="49">
        <v>1211000</v>
      </c>
      <c r="F2" s="49">
        <v>823000</v>
      </c>
      <c r="G2" s="17">
        <f t="shared" ref="G2:G11" si="0">C2+D2+E2+F2</f>
        <v>5274000</v>
      </c>
      <c r="H2" s="17">
        <f t="shared" ref="H2:H11" si="1">(B2 + stillbirth*B2/(1000-stillbirth))/(1-abortion)</f>
        <v>1351519.1000448654</v>
      </c>
      <c r="I2" s="17">
        <f t="shared" ref="I2:I11" si="2">G2-H2</f>
        <v>3922480.8999551348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1202877.5967999999</v>
      </c>
      <c r="C3" s="50">
        <v>1398000</v>
      </c>
      <c r="D3" s="50">
        <v>1986000</v>
      </c>
      <c r="E3" s="50">
        <v>1253000</v>
      </c>
      <c r="F3" s="50">
        <v>854000</v>
      </c>
      <c r="G3" s="17">
        <f t="shared" si="0"/>
        <v>5491000</v>
      </c>
      <c r="H3" s="17">
        <f t="shared" si="1"/>
        <v>1394162.805802437</v>
      </c>
      <c r="I3" s="17">
        <f t="shared" si="2"/>
        <v>4096837.194197563</v>
      </c>
    </row>
    <row r="4" spans="1:9" ht="15.75" customHeight="1" x14ac:dyDescent="0.2">
      <c r="A4" s="5">
        <f t="shared" si="3"/>
        <v>2023</v>
      </c>
      <c r="B4" s="49">
        <v>1240620.2952000001</v>
      </c>
      <c r="C4" s="50">
        <v>1456000</v>
      </c>
      <c r="D4" s="50">
        <v>2079000</v>
      </c>
      <c r="E4" s="50">
        <v>1298000</v>
      </c>
      <c r="F4" s="50">
        <v>886000</v>
      </c>
      <c r="G4" s="17">
        <f t="shared" si="0"/>
        <v>5719000</v>
      </c>
      <c r="H4" s="17">
        <f t="shared" si="1"/>
        <v>1437907.4614846793</v>
      </c>
      <c r="I4" s="17">
        <f t="shared" si="2"/>
        <v>4281092.538515321</v>
      </c>
    </row>
    <row r="5" spans="1:9" ht="15.75" customHeight="1" x14ac:dyDescent="0.2">
      <c r="A5" s="5">
        <f t="shared" si="3"/>
        <v>2024</v>
      </c>
      <c r="B5" s="49">
        <v>1279326.1516</v>
      </c>
      <c r="C5" s="50">
        <v>1516000</v>
      </c>
      <c r="D5" s="50">
        <v>2176000</v>
      </c>
      <c r="E5" s="50">
        <v>1348000</v>
      </c>
      <c r="F5" s="50">
        <v>918000</v>
      </c>
      <c r="G5" s="17">
        <f t="shared" si="0"/>
        <v>5958000</v>
      </c>
      <c r="H5" s="17">
        <f t="shared" si="1"/>
        <v>1482768.4394455005</v>
      </c>
      <c r="I5" s="17">
        <f t="shared" si="2"/>
        <v>4475231.5605544997</v>
      </c>
    </row>
    <row r="6" spans="1:9" ht="15.75" customHeight="1" x14ac:dyDescent="0.2">
      <c r="A6" s="5">
        <f t="shared" si="3"/>
        <v>2025</v>
      </c>
      <c r="B6" s="49">
        <v>1319052.5190000001</v>
      </c>
      <c r="C6" s="50">
        <v>1578000</v>
      </c>
      <c r="D6" s="50">
        <v>2276000</v>
      </c>
      <c r="E6" s="50">
        <v>1403000</v>
      </c>
      <c r="F6" s="50">
        <v>951000</v>
      </c>
      <c r="G6" s="17">
        <f t="shared" si="0"/>
        <v>6208000</v>
      </c>
      <c r="H6" s="17">
        <f t="shared" si="1"/>
        <v>1528812.2131312541</v>
      </c>
      <c r="I6" s="17">
        <f t="shared" si="2"/>
        <v>4679187.7868687455</v>
      </c>
    </row>
    <row r="7" spans="1:9" ht="15.75" customHeight="1" x14ac:dyDescent="0.2">
      <c r="A7" s="5">
        <f t="shared" si="3"/>
        <v>2026</v>
      </c>
      <c r="B7" s="49">
        <v>1358170.7723999999</v>
      </c>
      <c r="C7" s="50">
        <v>1638000</v>
      </c>
      <c r="D7" s="50">
        <v>2377000</v>
      </c>
      <c r="E7" s="50">
        <v>1462000</v>
      </c>
      <c r="F7" s="50">
        <v>982000</v>
      </c>
      <c r="G7" s="17">
        <f t="shared" si="0"/>
        <v>6459000</v>
      </c>
      <c r="H7" s="17">
        <f t="shared" si="1"/>
        <v>1574151.168701895</v>
      </c>
      <c r="I7" s="17">
        <f t="shared" si="2"/>
        <v>4884848.8312981054</v>
      </c>
    </row>
    <row r="8" spans="1:9" ht="15.75" customHeight="1" x14ac:dyDescent="0.2">
      <c r="A8" s="5">
        <f t="shared" si="3"/>
        <v>2027</v>
      </c>
      <c r="B8" s="49">
        <v>1398170.9398000001</v>
      </c>
      <c r="C8" s="50">
        <v>1701000</v>
      </c>
      <c r="D8" s="50">
        <v>2482000</v>
      </c>
      <c r="E8" s="50">
        <v>1528000</v>
      </c>
      <c r="F8" s="50">
        <v>1014000</v>
      </c>
      <c r="G8" s="17">
        <f t="shared" si="0"/>
        <v>6725000</v>
      </c>
      <c r="H8" s="17">
        <f t="shared" si="1"/>
        <v>1620512.2828861703</v>
      </c>
      <c r="I8" s="17">
        <f t="shared" si="2"/>
        <v>5104487.7171138301</v>
      </c>
    </row>
    <row r="9" spans="1:9" ht="15.75" customHeight="1" x14ac:dyDescent="0.2">
      <c r="A9" s="5">
        <f t="shared" si="3"/>
        <v>2028</v>
      </c>
      <c r="B9" s="49">
        <v>1439011.1148000001</v>
      </c>
      <c r="C9" s="50">
        <v>1765000</v>
      </c>
      <c r="D9" s="50">
        <v>2590000</v>
      </c>
      <c r="E9" s="50">
        <v>1599000</v>
      </c>
      <c r="F9" s="50">
        <v>1049000</v>
      </c>
      <c r="G9" s="17">
        <f t="shared" si="0"/>
        <v>7003000</v>
      </c>
      <c r="H9" s="17">
        <f t="shared" si="1"/>
        <v>1667846.9852024605</v>
      </c>
      <c r="I9" s="17">
        <f t="shared" si="2"/>
        <v>5335153.0147975395</v>
      </c>
    </row>
    <row r="10" spans="1:9" ht="15.75" customHeight="1" x14ac:dyDescent="0.2">
      <c r="A10" s="5">
        <f t="shared" si="3"/>
        <v>2029</v>
      </c>
      <c r="B10" s="49">
        <v>1480649.391000001</v>
      </c>
      <c r="C10" s="50">
        <v>1832000</v>
      </c>
      <c r="D10" s="50">
        <v>2702000</v>
      </c>
      <c r="E10" s="50">
        <v>1674000</v>
      </c>
      <c r="F10" s="50">
        <v>1084000</v>
      </c>
      <c r="G10" s="17">
        <f t="shared" si="0"/>
        <v>7292000</v>
      </c>
      <c r="H10" s="17">
        <f t="shared" si="1"/>
        <v>1716106.7051691483</v>
      </c>
      <c r="I10" s="17">
        <f t="shared" si="2"/>
        <v>5575893.2948308513</v>
      </c>
    </row>
    <row r="11" spans="1:9" ht="15.75" customHeight="1" x14ac:dyDescent="0.2">
      <c r="A11" s="5">
        <f t="shared" si="3"/>
        <v>2030</v>
      </c>
      <c r="B11" s="49">
        <v>1523043.862</v>
      </c>
      <c r="C11" s="50">
        <v>1901000</v>
      </c>
      <c r="D11" s="50">
        <v>2817000</v>
      </c>
      <c r="E11" s="50">
        <v>1754000</v>
      </c>
      <c r="F11" s="50">
        <v>1121000</v>
      </c>
      <c r="G11" s="17">
        <f t="shared" si="0"/>
        <v>7593000</v>
      </c>
      <c r="H11" s="17">
        <f t="shared" si="1"/>
        <v>1765242.8723046109</v>
      </c>
      <c r="I11" s="17">
        <f t="shared" si="2"/>
        <v>5827757.1276953891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MwDAENghagY2LBnGTbt8kuPqUD6NK3FdSB0IpHH7TxyrXRPcIQNN7y3U0aVippqc0p+721rCQk1+GSjfj8TI9g==" saltValue="REqNtsPoGq2a2Mbr0461R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dLfs1U9nsPXQY23CADwsfdq456EoMb5o9xuS8hphPbMKz/L9TF1XXHuRakr+ivRcMBW2N+J1RFUBtxZSF6U/ew==" saltValue="RruEBWYZ1ohyWqpHSQuyh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TUJKOLKpVcXZnLSBZGDkGt2IdJXpFE6cbWI9aLNOytGJGsqnFdGQtn/GXc2VasHBLr1RTDOXZd0HQHOLStKWg==" saltValue="fRfGqK+/wA8ojDlBhZMv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NqhzSfoIPhxa/OtdC40Zk7jqW/uXYKOaqrGkFKcSuBYuRFjaQoDpbZksfaXQY/b7Uz0dtvnhFRpfMOjPxF977Q==" saltValue="8oU8zGpMMhMj+JmLmj+c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V42ToqaM5nsLxO8sHH9t2KwLcG2f70dQ/WCSPhN/OnbP87lrAhlkzqeyt2F3R4j4Oj2/tJF/6b4XfckZYGKE1Q==" saltValue="0t7E25nLU4iVviuU5GqlV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Detjo0/Vvq2iZ3UKrJQ3U2Ie01Dq3zChAerGTiJ8SL0riW6yvysJWYtGFHMK6U33KZjusux1BAwjugwi0eJKnA==" saltValue="C7bc1/4gi+9cN+ZSZ1GE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97VR2CRKVuD5eQCwHJqkcOYki3kUMLnY+h7FWW7abu5r2DUGkcxKUauDj1JV+Sdmt27s7tOMrxgMo6Du1fkNng==" saltValue="Dexxw79+bygzhu86ok2T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XeLHY9AIa6eZWWGgRJq3Gbq69PinCx8dR2VKOvkltY0kMkqiU0+2uOoaYkE8Qo2Qb/MV6DDGD0PaYynSRpkMsw==" saltValue="WoS/M2TYGiqRffWEGLdfp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GduuynN0rCbwfXtsWDfNWze+Zci90BjFJ7xvapxw+tPcRr5AV6p6keuprgjDm19WrwyNCgIR3Jgd7wIBlzBD2w==" saltValue="oVG4Sxm5M7SPcJkBN8o/I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DdMpZKSIgw6BSXvUNxI6FymEtANgaC+XxnklAXP+UDwIkms2I+eNDx4M8QS16BWAI9c/04BQrXbwEN+cMs3o0w==" saltValue="aVT4fZBPq5AUWwXSBlaeb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5.0711218856518943E-3</v>
      </c>
    </row>
    <row r="4" spans="1:8" ht="15.75" customHeight="1" x14ac:dyDescent="0.2">
      <c r="B4" s="19" t="s">
        <v>79</v>
      </c>
      <c r="C4" s="101">
        <v>0.20159308400944581</v>
      </c>
    </row>
    <row r="5" spans="1:8" ht="15.75" customHeight="1" x14ac:dyDescent="0.2">
      <c r="B5" s="19" t="s">
        <v>80</v>
      </c>
      <c r="C5" s="101">
        <v>7.0841089476469304E-2</v>
      </c>
    </row>
    <row r="6" spans="1:8" ht="15.75" customHeight="1" x14ac:dyDescent="0.2">
      <c r="B6" s="19" t="s">
        <v>81</v>
      </c>
      <c r="C6" s="101">
        <v>0.26291722844531817</v>
      </c>
    </row>
    <row r="7" spans="1:8" ht="15.75" customHeight="1" x14ac:dyDescent="0.2">
      <c r="B7" s="19" t="s">
        <v>82</v>
      </c>
      <c r="C7" s="101">
        <v>0.30852125846130529</v>
      </c>
    </row>
    <row r="8" spans="1:8" ht="15.75" customHeight="1" x14ac:dyDescent="0.2">
      <c r="B8" s="19" t="s">
        <v>83</v>
      </c>
      <c r="C8" s="101">
        <v>6.6698158995326766E-3</v>
      </c>
    </row>
    <row r="9" spans="1:8" ht="15.75" customHeight="1" x14ac:dyDescent="0.2">
      <c r="B9" s="19" t="s">
        <v>84</v>
      </c>
      <c r="C9" s="101">
        <v>6.0829638249310113E-2</v>
      </c>
    </row>
    <row r="10" spans="1:8" ht="15.75" customHeight="1" x14ac:dyDescent="0.2">
      <c r="B10" s="19" t="s">
        <v>85</v>
      </c>
      <c r="C10" s="101">
        <v>8.3556763572966736E-2</v>
      </c>
    </row>
    <row r="11" spans="1:8" ht="15.75" customHeight="1" x14ac:dyDescent="0.2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0.12951954643009439</v>
      </c>
      <c r="D14" s="55">
        <v>0.12951954643009439</v>
      </c>
      <c r="E14" s="55">
        <v>0.12951954643009439</v>
      </c>
      <c r="F14" s="55">
        <v>0.12951954643009439</v>
      </c>
    </row>
    <row r="15" spans="1:8" ht="15.75" customHeight="1" x14ac:dyDescent="0.2">
      <c r="B15" s="19" t="s">
        <v>88</v>
      </c>
      <c r="C15" s="101">
        <v>0.19541379915816931</v>
      </c>
      <c r="D15" s="101">
        <v>0.19541379915816931</v>
      </c>
      <c r="E15" s="101">
        <v>0.19541379915816931</v>
      </c>
      <c r="F15" s="101">
        <v>0.19541379915816931</v>
      </c>
    </row>
    <row r="16" spans="1:8" ht="15.75" customHeight="1" x14ac:dyDescent="0.2">
      <c r="B16" s="19" t="s">
        <v>89</v>
      </c>
      <c r="C16" s="101">
        <v>3.4675652354524057E-2</v>
      </c>
      <c r="D16" s="101">
        <v>3.4675652354524057E-2</v>
      </c>
      <c r="E16" s="101">
        <v>3.4675652354524057E-2</v>
      </c>
      <c r="F16" s="101">
        <v>3.4675652354524057E-2</v>
      </c>
    </row>
    <row r="17" spans="1:8" ht="15.75" customHeight="1" x14ac:dyDescent="0.2">
      <c r="B17" s="19" t="s">
        <v>90</v>
      </c>
      <c r="C17" s="101">
        <v>9.4657474898548165E-3</v>
      </c>
      <c r="D17" s="101">
        <v>9.4657474898548165E-3</v>
      </c>
      <c r="E17" s="101">
        <v>9.4657474898548165E-3</v>
      </c>
      <c r="F17" s="101">
        <v>9.4657474898548165E-3</v>
      </c>
    </row>
    <row r="18" spans="1:8" ht="15.75" customHeight="1" x14ac:dyDescent="0.2">
      <c r="B18" s="19" t="s">
        <v>91</v>
      </c>
      <c r="C18" s="101">
        <v>0.27478556802389381</v>
      </c>
      <c r="D18" s="101">
        <v>0.27478556802389381</v>
      </c>
      <c r="E18" s="101">
        <v>0.27478556802389381</v>
      </c>
      <c r="F18" s="101">
        <v>0.27478556802389381</v>
      </c>
    </row>
    <row r="19" spans="1:8" ht="15.75" customHeight="1" x14ac:dyDescent="0.2">
      <c r="B19" s="19" t="s">
        <v>92</v>
      </c>
      <c r="C19" s="101">
        <v>1.269744136281625E-2</v>
      </c>
      <c r="D19" s="101">
        <v>1.269744136281625E-2</v>
      </c>
      <c r="E19" s="101">
        <v>1.269744136281625E-2</v>
      </c>
      <c r="F19" s="101">
        <v>1.269744136281625E-2</v>
      </c>
    </row>
    <row r="20" spans="1:8" ht="15.75" customHeight="1" x14ac:dyDescent="0.2">
      <c r="B20" s="19" t="s">
        <v>93</v>
      </c>
      <c r="C20" s="101">
        <v>4.2578854393446972E-3</v>
      </c>
      <c r="D20" s="101">
        <v>4.2578854393446972E-3</v>
      </c>
      <c r="E20" s="101">
        <v>4.2578854393446972E-3</v>
      </c>
      <c r="F20" s="101">
        <v>4.2578854393446972E-3</v>
      </c>
    </row>
    <row r="21" spans="1:8" ht="15.75" customHeight="1" x14ac:dyDescent="0.2">
      <c r="B21" s="19" t="s">
        <v>94</v>
      </c>
      <c r="C21" s="101">
        <v>8.8292055517841431E-2</v>
      </c>
      <c r="D21" s="101">
        <v>8.8292055517841431E-2</v>
      </c>
      <c r="E21" s="101">
        <v>8.8292055517841431E-2</v>
      </c>
      <c r="F21" s="101">
        <v>8.8292055517841431E-2</v>
      </c>
    </row>
    <row r="22" spans="1:8" ht="15.75" customHeight="1" x14ac:dyDescent="0.2">
      <c r="B22" s="19" t="s">
        <v>95</v>
      </c>
      <c r="C22" s="101">
        <v>0.25089230422346143</v>
      </c>
      <c r="D22" s="101">
        <v>0.25089230422346143</v>
      </c>
      <c r="E22" s="101">
        <v>0.25089230422346143</v>
      </c>
      <c r="F22" s="101">
        <v>0.25089230422346143</v>
      </c>
    </row>
    <row r="23" spans="1:8" ht="15.75" customHeight="1" x14ac:dyDescent="0.2">
      <c r="B23" s="27" t="s">
        <v>41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8.7709603999999997E-2</v>
      </c>
    </row>
    <row r="27" spans="1:8" ht="15.75" customHeight="1" x14ac:dyDescent="0.2">
      <c r="B27" s="19" t="s">
        <v>102</v>
      </c>
      <c r="C27" s="101">
        <v>8.7931239999999994E-3</v>
      </c>
    </row>
    <row r="28" spans="1:8" ht="15.75" customHeight="1" x14ac:dyDescent="0.2">
      <c r="B28" s="19" t="s">
        <v>103</v>
      </c>
      <c r="C28" s="101">
        <v>0.15523166899999999</v>
      </c>
    </row>
    <row r="29" spans="1:8" ht="15.75" customHeight="1" x14ac:dyDescent="0.2">
      <c r="B29" s="19" t="s">
        <v>104</v>
      </c>
      <c r="C29" s="101">
        <v>0.16945306099999999</v>
      </c>
    </row>
    <row r="30" spans="1:8" ht="15.75" customHeight="1" x14ac:dyDescent="0.2">
      <c r="B30" s="19" t="s">
        <v>2</v>
      </c>
      <c r="C30" s="101">
        <v>0.106213539</v>
      </c>
    </row>
    <row r="31" spans="1:8" ht="15.75" customHeight="1" x14ac:dyDescent="0.2">
      <c r="B31" s="19" t="s">
        <v>105</v>
      </c>
      <c r="C31" s="101">
        <v>0.110723503</v>
      </c>
    </row>
    <row r="32" spans="1:8" ht="15.75" customHeight="1" x14ac:dyDescent="0.2">
      <c r="B32" s="19" t="s">
        <v>106</v>
      </c>
      <c r="C32" s="101">
        <v>1.8926927999999999E-2</v>
      </c>
    </row>
    <row r="33" spans="2:3" ht="15.75" customHeight="1" x14ac:dyDescent="0.2">
      <c r="B33" s="19" t="s">
        <v>107</v>
      </c>
      <c r="C33" s="101">
        <v>8.5375593999999999E-2</v>
      </c>
    </row>
    <row r="34" spans="2:3" ht="15.75" customHeight="1" x14ac:dyDescent="0.2">
      <c r="B34" s="19" t="s">
        <v>108</v>
      </c>
      <c r="C34" s="101">
        <v>0.25757297699999998</v>
      </c>
    </row>
    <row r="35" spans="2:3" ht="15.75" customHeight="1" x14ac:dyDescent="0.2">
      <c r="B35" s="27" t="s">
        <v>41</v>
      </c>
      <c r="C35" s="48">
        <f>SUM(C26:C34)</f>
        <v>0.99999999899999992</v>
      </c>
    </row>
  </sheetData>
  <sheetProtection algorithmName="SHA-512" hashValue="7Ym2/w3uWCpfh9np71ZUVrTDRqVNRxwPcyaSsO0lYBZVW+e9Kts4aehosPNzQYNVBQujm0WJTiH8GWuKYo+fHg==" saltValue="98vMcypq+9eXXjpjk6XX2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0.48429451838071225</v>
      </c>
      <c r="D2" s="52">
        <f>IFERROR(1-_xlfn.NORM.DIST(_xlfn.NORM.INV(SUM(D4:D5), 0, 1) + 1, 0, 1, TRUE), "")</f>
        <v>0.48429451838071225</v>
      </c>
      <c r="E2" s="52">
        <f>IFERROR(1-_xlfn.NORM.DIST(_xlfn.NORM.INV(SUM(E4:E5), 0, 1) + 1, 0, 1, TRUE), "")</f>
        <v>0.37819763528730388</v>
      </c>
      <c r="F2" s="52">
        <f>IFERROR(1-_xlfn.NORM.DIST(_xlfn.NORM.INV(SUM(F4:F5), 0, 1) + 1, 0, 1, TRUE), "")</f>
        <v>0.18223200701714215</v>
      </c>
      <c r="G2" s="52">
        <f>IFERROR(1-_xlfn.NORM.DIST(_xlfn.NORM.INV(SUM(G4:G5), 0, 1) + 1, 0, 1, TRUE), "")</f>
        <v>0.15300379734596647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0.34733435556357023</v>
      </c>
      <c r="D3" s="52">
        <f>IFERROR(_xlfn.NORM.DIST(_xlfn.NORM.INV(SUM(D4:D5), 0, 1) + 1, 0, 1, TRUE) - SUM(D4:D5), "")</f>
        <v>0.34733435556357023</v>
      </c>
      <c r="E3" s="52">
        <f>IFERROR(_xlfn.NORM.DIST(_xlfn.NORM.INV(SUM(E4:E5), 0, 1) + 1, 0, 1, TRUE) - SUM(E4:E5), "")</f>
        <v>0.37663675588939632</v>
      </c>
      <c r="F3" s="52">
        <f>IFERROR(_xlfn.NORM.DIST(_xlfn.NORM.INV(SUM(F4:F5), 0, 1) + 1, 0, 1, TRUE) - SUM(F4:F5), "")</f>
        <v>0.3548591885662008</v>
      </c>
      <c r="G3" s="52">
        <f>IFERROR(_xlfn.NORM.DIST(_xlfn.NORM.INV(SUM(G4:G5), 0, 1) + 1, 0, 1, TRUE) - SUM(G4:G5), "")</f>
        <v>0.33756798464694648</v>
      </c>
    </row>
    <row r="4" spans="1:15" ht="15.75" customHeight="1" x14ac:dyDescent="0.2">
      <c r="B4" s="5" t="s">
        <v>114</v>
      </c>
      <c r="C4" s="45">
        <v>8.670608699321751E-2</v>
      </c>
      <c r="D4" s="53">
        <v>8.670608699321751E-2</v>
      </c>
      <c r="E4" s="53">
        <v>0.159096404910088</v>
      </c>
      <c r="F4" s="53">
        <v>0.22412359714508101</v>
      </c>
      <c r="G4" s="53">
        <v>0.245774075388908</v>
      </c>
    </row>
    <row r="5" spans="1:15" ht="15.75" customHeight="1" x14ac:dyDescent="0.2">
      <c r="B5" s="5" t="s">
        <v>115</v>
      </c>
      <c r="C5" s="45">
        <v>8.16650390625E-2</v>
      </c>
      <c r="D5" s="53">
        <v>8.16650390625E-2</v>
      </c>
      <c r="E5" s="53">
        <v>8.6069203913211809E-2</v>
      </c>
      <c r="F5" s="53">
        <v>0.23878520727157601</v>
      </c>
      <c r="G5" s="53">
        <v>0.26365414261817899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0.43767405519755354</v>
      </c>
      <c r="D8" s="52">
        <f>IFERROR(1-_xlfn.NORM.DIST(_xlfn.NORM.INV(SUM(D10:D11), 0, 1) + 1, 0, 1, TRUE), "")</f>
        <v>0.43767405519755354</v>
      </c>
      <c r="E8" s="52">
        <f>IFERROR(1-_xlfn.NORM.DIST(_xlfn.NORM.INV(SUM(E10:E11), 0, 1) + 1, 0, 1, TRUE), "")</f>
        <v>0.3121936901963791</v>
      </c>
      <c r="F8" s="52">
        <f>IFERROR(1-_xlfn.NORM.DIST(_xlfn.NORM.INV(SUM(F10:F11), 0, 1) + 1, 0, 1, TRUE), "")</f>
        <v>0.35890624967514306</v>
      </c>
      <c r="G8" s="52">
        <f>IFERROR(1-_xlfn.NORM.DIST(_xlfn.NORM.INV(SUM(G10:G11), 0, 1) + 1, 0, 1, TRUE), "")</f>
        <v>0.53766235815195151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0.3627483599397372</v>
      </c>
      <c r="D9" s="52">
        <f>IFERROR(_xlfn.NORM.DIST(_xlfn.NORM.INV(SUM(D10:D11), 0, 1) + 1, 0, 1, TRUE) - SUM(D10:D11), "")</f>
        <v>0.3627483599397372</v>
      </c>
      <c r="E9" s="52">
        <f>IFERROR(_xlfn.NORM.DIST(_xlfn.NORM.INV(SUM(E10:E11), 0, 1) + 1, 0, 1, TRUE) - SUM(E10:E11), "")</f>
        <v>0.38290603612293389</v>
      </c>
      <c r="F9" s="52">
        <f>IFERROR(_xlfn.NORM.DIST(_xlfn.NORM.INV(SUM(F10:F11), 0, 1) + 1, 0, 1, TRUE) - SUM(F10:F11), "")</f>
        <v>0.37955740543903083</v>
      </c>
      <c r="G9" s="52">
        <f>IFERROR(_xlfn.NORM.DIST(_xlfn.NORM.INV(SUM(G10:G11), 0, 1) + 1, 0, 1, TRUE) - SUM(G10:G11), "")</f>
        <v>0.32547989381643222</v>
      </c>
    </row>
    <row r="10" spans="1:15" ht="15.75" customHeight="1" x14ac:dyDescent="0.2">
      <c r="B10" s="5" t="s">
        <v>119</v>
      </c>
      <c r="C10" s="45">
        <v>0.122094660997391</v>
      </c>
      <c r="D10" s="53">
        <v>0.122094660997391</v>
      </c>
      <c r="E10" s="53">
        <v>0.16942335665225999</v>
      </c>
      <c r="F10" s="53">
        <v>0.17734917998313901</v>
      </c>
      <c r="G10" s="53">
        <v>8.7805747985839802E-2</v>
      </c>
    </row>
    <row r="11" spans="1:15" ht="15.75" customHeight="1" x14ac:dyDescent="0.2">
      <c r="B11" s="5" t="s">
        <v>120</v>
      </c>
      <c r="C11" s="45">
        <v>7.7482923865318298E-2</v>
      </c>
      <c r="D11" s="53">
        <v>7.7482923865318298E-2</v>
      </c>
      <c r="E11" s="53">
        <v>0.13547691702842701</v>
      </c>
      <c r="F11" s="53">
        <v>8.4187164902687114E-2</v>
      </c>
      <c r="G11" s="53">
        <v>4.9052000045776402E-2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0.76261907750000002</v>
      </c>
      <c r="D14" s="54">
        <v>0.76158313046600001</v>
      </c>
      <c r="E14" s="54">
        <v>0.76158313046600001</v>
      </c>
      <c r="F14" s="54">
        <v>0.73774203991099996</v>
      </c>
      <c r="G14" s="54">
        <v>0.73774203991099996</v>
      </c>
      <c r="H14" s="45">
        <v>0.58700000000000008</v>
      </c>
      <c r="I14" s="55">
        <v>0.58700000000000008</v>
      </c>
      <c r="J14" s="55">
        <v>0.58700000000000008</v>
      </c>
      <c r="K14" s="55">
        <v>0.58700000000000008</v>
      </c>
      <c r="L14" s="45">
        <v>0.47799999999999998</v>
      </c>
      <c r="M14" s="55">
        <v>0.47799999999999998</v>
      </c>
      <c r="N14" s="55">
        <v>0.47799999999999998</v>
      </c>
      <c r="O14" s="55">
        <v>0.47799999999999998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0.3191537960765175</v>
      </c>
      <c r="D15" s="52">
        <f t="shared" si="0"/>
        <v>0.31872025535062959</v>
      </c>
      <c r="E15" s="52">
        <f t="shared" si="0"/>
        <v>0.31872025535062959</v>
      </c>
      <c r="F15" s="52">
        <f t="shared" si="0"/>
        <v>0.30874283047663376</v>
      </c>
      <c r="G15" s="52">
        <f t="shared" si="0"/>
        <v>0.30874283047663376</v>
      </c>
      <c r="H15" s="52">
        <f t="shared" si="0"/>
        <v>0.24565773900000004</v>
      </c>
      <c r="I15" s="52">
        <f t="shared" si="0"/>
        <v>0.24565773900000004</v>
      </c>
      <c r="J15" s="52">
        <f t="shared" si="0"/>
        <v>0.24565773900000004</v>
      </c>
      <c r="K15" s="52">
        <f t="shared" si="0"/>
        <v>0.24565773900000004</v>
      </c>
      <c r="L15" s="52">
        <f t="shared" si="0"/>
        <v>0.200041566</v>
      </c>
      <c r="M15" s="52">
        <f t="shared" si="0"/>
        <v>0.200041566</v>
      </c>
      <c r="N15" s="52">
        <f t="shared" si="0"/>
        <v>0.200041566</v>
      </c>
      <c r="O15" s="52">
        <f t="shared" si="0"/>
        <v>0.200041566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rGXF5XlFXm5SJ2lMWv7oliLawg69uCa+aruxo5/HUYwhrkbkEr/dojSLVDxuuz/aU9PKCPoAzYjrUsMimB+E0Q==" saltValue="T6GYHxOejDIajy/kmnGi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0.34035491943359403</v>
      </c>
      <c r="D2" s="53">
        <v>0.2170175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0.58647167682647694</v>
      </c>
      <c r="D3" s="53">
        <v>0.64687280000000003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4.6230707317590693E-2</v>
      </c>
      <c r="D4" s="53">
        <v>0.1213887</v>
      </c>
      <c r="E4" s="53">
        <v>0.98333287239074707</v>
      </c>
      <c r="F4" s="53">
        <v>0.78482824563980103</v>
      </c>
      <c r="G4" s="53">
        <v>0</v>
      </c>
    </row>
    <row r="5" spans="1:7" x14ac:dyDescent="0.2">
      <c r="B5" s="3" t="s">
        <v>132</v>
      </c>
      <c r="C5" s="52">
        <v>2.6942685246467601E-2</v>
      </c>
      <c r="D5" s="52">
        <v>1.47210322320461E-2</v>
      </c>
      <c r="E5" s="52">
        <f>1-SUM(E2:E4)</f>
        <v>1.666712760925293E-2</v>
      </c>
      <c r="F5" s="52">
        <f>1-SUM(F2:F4)</f>
        <v>0.21517175436019897</v>
      </c>
      <c r="G5" s="52">
        <f>1-SUM(G2:G4)</f>
        <v>1</v>
      </c>
    </row>
  </sheetData>
  <sheetProtection algorithmName="SHA-512" hashValue="JOnUFxC6q5AxYLwjjRTNnus2Q8YGolt2xYy17BMT5Kuy4qxb4MBfVQyATRAyVTgfTQZ5naYZMawUaZjDgmHoGw==" saltValue="uEwivf/JUNBEqmi6mjXJx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5d3htRs4BtM/G6ZjZ6kyWQp3Jx6cEaggmEWEw9kw4RccdlbDhMxWuDiA1p0fbBCTU9wKiE6TuKXxJlmvlZwpoQ==" saltValue="z5qUeNCRiMYpNDrFHKsOM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bk7decKZy7ahFEbqWMESdX1qJjxx27Kxk/3+YVwcJNMMMmyqWzF/4XzmBemQYBhF1Uy1nHTkTCwDtExlPAQy8w==" saltValue="oCAS2DR2WhwiyUsSvGyMF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fLExcJG+oPZFo3X08X8JohZfXax0GtycksgrPI2Tqa6BlYmYnepTltBOQpbvnRM4vm7uMp4/QJaUhx6WPFHlAw==" saltValue="DfVy832tKVKe0RyEEdCRt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7ioCJ/ptHeuxQ+LzHt+DDOjC8dmAlZWh1/fRjwAn6mTbD1WV62bBzAN+VKp0mXez5u5VpEyjHCY3hAA2s1l1iQ==" saltValue="0boa9Z6L6GQkEscNMwAGz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2023-01-27T03:33:51Z</dcterms:modified>
</cp:coreProperties>
</file>