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F10E7B03-79CE-4CF0-8088-B41C68FCDDB7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29" i="2"/>
  <c r="A25" i="2"/>
  <c r="A21" i="2"/>
  <c r="A16" i="2"/>
  <c r="A13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I5" i="2" l="1"/>
  <c r="A17" i="2"/>
  <c r="I6" i="2"/>
  <c r="A24" i="2"/>
  <c r="A32" i="2"/>
  <c r="A33" i="2"/>
  <c r="A37" i="2"/>
  <c r="I10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8" i="2"/>
  <c r="A40" i="2"/>
  <c r="A3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<sst xmlns="http://schemas.openxmlformats.org/spreadsheetml/2006/main" count="2092" uniqueCount="337">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</sst>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34872855.5</v>
      </c>
    </row>
    <row r="8" spans="1:3" ht="15" customHeight="1" x14ac:dyDescent="0.2">
      <c r="B8" s="5" t="s">
        <v>19</v>
      </c>
      <c r="C8" s="44">
        <v>0.53500000000000003</v>
      </c>
    </row>
    <row r="9" spans="1:3" ht="15" customHeight="1" x14ac:dyDescent="0.2">
      <c r="B9" s="5" t="s">
        <v>20</v>
      </c>
      <c r="C9" s="45">
        <v>0.99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0.51100000000000001</v>
      </c>
    </row>
    <row r="12" spans="1:3" ht="15" customHeight="1" x14ac:dyDescent="0.2">
      <c r="B12" s="5" t="s">
        <v>23</v>
      </c>
      <c r="C12" s="45">
        <v>0.23699999999999999</v>
      </c>
    </row>
    <row r="13" spans="1:3" ht="15" customHeight="1" x14ac:dyDescent="0.2">
      <c r="B13" s="5" t="s">
        <v>24</v>
      </c>
      <c r="C13" s="45">
        <v>0.73699999999999999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9.9700000000000011E-2</v>
      </c>
    </row>
    <row r="24" spans="1:3" ht="15" customHeight="1" x14ac:dyDescent="0.2">
      <c r="B24" s="15" t="s">
        <v>33</v>
      </c>
      <c r="C24" s="45">
        <v>0.43430000000000002</v>
      </c>
    </row>
    <row r="25" spans="1:3" ht="15" customHeight="1" x14ac:dyDescent="0.2">
      <c r="B25" s="15" t="s">
        <v>34</v>
      </c>
      <c r="C25" s="45">
        <v>0.35899999999999999</v>
      </c>
    </row>
    <row r="26" spans="1:3" ht="15" customHeight="1" x14ac:dyDescent="0.2">
      <c r="B26" s="15" t="s">
        <v>35</v>
      </c>
      <c r="C26" s="45">
        <v>0.107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0.19748062010197501</v>
      </c>
    </row>
    <row r="30" spans="1:3" ht="14.25" customHeight="1" x14ac:dyDescent="0.2">
      <c r="B30" s="25" t="s">
        <v>38</v>
      </c>
      <c r="C30" s="99">
        <v>5.5679474090556798E-2</v>
      </c>
    </row>
    <row r="31" spans="1:3" ht="14.25" customHeight="1" x14ac:dyDescent="0.2">
      <c r="B31" s="25" t="s">
        <v>39</v>
      </c>
      <c r="C31" s="99">
        <v>0.13078694450130801</v>
      </c>
    </row>
    <row r="32" spans="1:3" ht="14.25" customHeight="1" x14ac:dyDescent="0.2">
      <c r="B32" s="25" t="s">
        <v>40</v>
      </c>
      <c r="C32" s="99">
        <v>0.61605296130616094</v>
      </c>
    </row>
    <row r="33" spans="1:5" ht="13.15" customHeight="1" x14ac:dyDescent="0.2">
      <c r="B33" s="27" t="s">
        <v>41</v>
      </c>
      <c r="C33" s="48">
        <f>SUM(C29:C32)</f>
        <v>1.0000000000000009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35.850665255437903</v>
      </c>
    </row>
    <row r="38" spans="1:5" ht="15" customHeight="1" x14ac:dyDescent="0.2">
      <c r="B38" s="11" t="s">
        <v>45</v>
      </c>
      <c r="C38" s="43">
        <v>74.160316590376794</v>
      </c>
      <c r="D38" s="12"/>
      <c r="E38" s="13"/>
    </row>
    <row r="39" spans="1:5" ht="15" customHeight="1" x14ac:dyDescent="0.2">
      <c r="B39" s="11" t="s">
        <v>46</v>
      </c>
      <c r="C39" s="43">
        <v>117.20207806947199</v>
      </c>
      <c r="D39" s="12"/>
      <c r="E39" s="12"/>
    </row>
    <row r="40" spans="1:5" ht="15" customHeight="1" x14ac:dyDescent="0.2">
      <c r="B40" s="11" t="s">
        <v>47</v>
      </c>
      <c r="C40" s="100">
        <v>9.17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22.246120860000001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3.4058000000000001E-3</v>
      </c>
      <c r="D45" s="12"/>
    </row>
    <row r="46" spans="1:5" ht="15.75" customHeight="1" x14ac:dyDescent="0.2">
      <c r="B46" s="11" t="s">
        <v>52</v>
      </c>
      <c r="C46" s="45">
        <v>0.10184840000000001</v>
      </c>
      <c r="D46" s="12"/>
    </row>
    <row r="47" spans="1:5" ht="15.75" customHeight="1" x14ac:dyDescent="0.2">
      <c r="B47" s="11" t="s">
        <v>53</v>
      </c>
      <c r="C47" s="45">
        <v>0.13982320000000001</v>
      </c>
      <c r="D47" s="12"/>
      <c r="E47" s="13"/>
    </row>
    <row r="48" spans="1:5" ht="15" customHeight="1" x14ac:dyDescent="0.2">
      <c r="B48" s="11" t="s">
        <v>54</v>
      </c>
      <c r="C48" s="46">
        <v>0.7549226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0.419354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UlPwVSBurdifTYDDJK8f9LWCQRnvtFp7Hda88QGbPeUl4juHPBLxcQJph2Ir7Wgz9LmfRJMa4cZBIBn1+Bf3Ww==" saltValue="wWsiaczhVm7fNu95g8N+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0.241505464317986</v>
      </c>
      <c r="C2" s="98">
        <v>0.95</v>
      </c>
      <c r="D2" s="56">
        <v>45.474336039627488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42.690808780825847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217.5673441622117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0.68484405953901173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13.708520680846441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13.708520680846441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13.708520680846441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13.708520680846441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13.708520680846441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13.708520680846441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0.314836667943726</v>
      </c>
      <c r="C16" s="98">
        <v>0.95</v>
      </c>
      <c r="D16" s="56">
        <v>0.44775725299200048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0.6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5.0749502759813003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5.0749502759813003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0.5492108</v>
      </c>
      <c r="C21" s="98">
        <v>0.95</v>
      </c>
      <c r="D21" s="56">
        <v>6.3462726393905529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23.484675418466331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8.0000000000000002E-3</v>
      </c>
      <c r="C23" s="98">
        <v>0.95</v>
      </c>
      <c r="D23" s="56">
        <v>4.5665474093235741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0.292549254610112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0.26208812537286402</v>
      </c>
      <c r="C27" s="98">
        <v>0.95</v>
      </c>
      <c r="D27" s="56">
        <v>19.70793869658976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0.4003968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84.992956066465482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5.8200000000000002E-2</v>
      </c>
      <c r="C31" s="98">
        <v>0.95</v>
      </c>
      <c r="D31" s="56">
        <v>1.9651733159984111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0.26556879999999999</v>
      </c>
      <c r="C32" s="98">
        <v>0.95</v>
      </c>
      <c r="D32" s="56">
        <v>0.92770596430656782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0.39171754097459299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0.31121219999999999</v>
      </c>
      <c r="C38" s="98">
        <v>0.95</v>
      </c>
      <c r="D38" s="56">
        <v>3.6378963707202279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0.22646959999999999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L5YifDb6TaSebccxHkNXhzroMpvC8P1mBrW8KCThbxipfn4cKYiN6CNjliwI4H46QCWru2HoYyGAZsgEmuhTsA==" saltValue="ouZT0yeAy5T4TJghCPDa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nYgXK00K+jOzAuClTJW51ft60I84urC45Bvjvk3jaCXPpu5ylJhjljmai9eLki+brSyZsYkc9upN8l5+URnIWA==" saltValue="0RcFOIVp5hCaz/MD/UTAv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q09Gj0d02APPHJKX7LjsMacPUg853Xhr9ybyabn0reUBYAj7Ge0EnaKIuOtVYndq9Y6uUuAsBFEhusC7zAtOSw==" saltValue="Wnq+gLr3J+LvPmTvqAmyi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0.1215550128</v>
      </c>
      <c r="C3" s="21">
        <f>frac_mam_1_5months * 2.6</f>
        <v>0.1215550128</v>
      </c>
      <c r="D3" s="21">
        <f>frac_mam_6_11months * 2.6</f>
        <v>0.26836199000000005</v>
      </c>
      <c r="E3" s="21">
        <f>frac_mam_12_23months * 2.6</f>
        <v>0.20220584280000001</v>
      </c>
      <c r="F3" s="21">
        <f>frac_mam_24_59months * 2.6</f>
        <v>8.2234258599999999E-2</v>
      </c>
    </row>
    <row r="4" spans="1:6" ht="15.75" customHeight="1" x14ac:dyDescent="0.2">
      <c r="A4" s="3" t="s">
        <v>208</v>
      </c>
      <c r="B4" s="21">
        <f>frac_sam_1month * 2.6</f>
        <v>6.1459390200000005E-2</v>
      </c>
      <c r="C4" s="21">
        <f>frac_sam_1_5months * 2.6</f>
        <v>6.1459390200000005E-2</v>
      </c>
      <c r="D4" s="21">
        <f>frac_sam_6_11months * 2.6</f>
        <v>8.6299262400000007E-2</v>
      </c>
      <c r="E4" s="21">
        <f>frac_sam_12_23months * 2.6</f>
        <v>8.6436110800000007E-2</v>
      </c>
      <c r="F4" s="21">
        <f>frac_sam_24_59months * 2.6</f>
        <v>2.3025978820000001E-2</v>
      </c>
    </row>
  </sheetData>
  <sheetProtection algorithmName="SHA-512" hashValue="qhHTduA67iePkSCk9ASqjRYiuVwSpW89ZhAg7PFfZJgvPpVYYNH911twsVsnwMoM4on7Y81BApmUC7daTDDjtQ==" saltValue="7ZuOlZzUVHqi2CM91u5B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0.53500000000000003</v>
      </c>
      <c r="E2" s="60">
        <f>food_insecure</f>
        <v>0.53500000000000003</v>
      </c>
      <c r="F2" s="60">
        <f>food_insecure</f>
        <v>0.53500000000000003</v>
      </c>
      <c r="G2" s="60">
        <f>food_insecure</f>
        <v>0.53500000000000003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0.53500000000000003</v>
      </c>
      <c r="F5" s="60">
        <f>food_insecure</f>
        <v>0.53500000000000003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0.53500000000000003</v>
      </c>
      <c r="F8" s="60">
        <f>food_insecure</f>
        <v>0.53500000000000003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0.53500000000000003</v>
      </c>
      <c r="F9" s="60">
        <f>food_insecure</f>
        <v>0.53500000000000003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0.23699999999999999</v>
      </c>
      <c r="E10" s="60">
        <f>IF(ISBLANK(comm_deliv), frac_children_health_facility,1)</f>
        <v>0.23699999999999999</v>
      </c>
      <c r="F10" s="60">
        <f>IF(ISBLANK(comm_deliv), frac_children_health_facility,1)</f>
        <v>0.23699999999999999</v>
      </c>
      <c r="G10" s="60">
        <f>IF(ISBLANK(comm_deliv), frac_children_health_facility,1)</f>
        <v>0.23699999999999999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0.53500000000000003</v>
      </c>
      <c r="I15" s="60">
        <f>food_insecure</f>
        <v>0.53500000000000003</v>
      </c>
      <c r="J15" s="60">
        <f>food_insecure</f>
        <v>0.53500000000000003</v>
      </c>
      <c r="K15" s="60">
        <f>food_insecure</f>
        <v>0.53500000000000003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0.51100000000000001</v>
      </c>
      <c r="I18" s="60">
        <f>frac_PW_health_facility</f>
        <v>0.51100000000000001</v>
      </c>
      <c r="J18" s="60">
        <f>frac_PW_health_facility</f>
        <v>0.51100000000000001</v>
      </c>
      <c r="K18" s="60">
        <f>frac_PW_health_facility</f>
        <v>0.51100000000000001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0.73699999999999999</v>
      </c>
      <c r="M24" s="60">
        <f>famplan_unmet_need</f>
        <v>0.73699999999999999</v>
      </c>
      <c r="N24" s="60">
        <f>famplan_unmet_need</f>
        <v>0.73699999999999999</v>
      </c>
      <c r="O24" s="60">
        <f>famplan_unmet_need</f>
        <v>0.73699999999999999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0.40596389547462008</v>
      </c>
      <c r="M25" s="60">
        <f>(1-food_insecure)*(0.49)+food_insecure*(0.7)</f>
        <v>0.60234999999999994</v>
      </c>
      <c r="N25" s="60">
        <f>(1-food_insecure)*(0.49)+food_insecure*(0.7)</f>
        <v>0.60234999999999994</v>
      </c>
      <c r="O25" s="60">
        <f>(1-food_insecure)*(0.49)+food_insecure*(0.7)</f>
        <v>0.60234999999999994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0.17398452663198</v>
      </c>
      <c r="M26" s="60">
        <f>(1-food_insecure)*(0.21)+food_insecure*(0.3)</f>
        <v>0.25814999999999999</v>
      </c>
      <c r="N26" s="60">
        <f>(1-food_insecure)*(0.21)+food_insecure*(0.3)</f>
        <v>0.25814999999999999</v>
      </c>
      <c r="O26" s="60">
        <f>(1-food_insecure)*(0.21)+food_insecure*(0.3)</f>
        <v>0.25814999999999999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9.4018367093400002E-2</v>
      </c>
      <c r="M27" s="60">
        <f>(1-food_insecure)*(0.3)</f>
        <v>0.13949999999999999</v>
      </c>
      <c r="N27" s="60">
        <f>(1-food_insecure)*(0.3)</f>
        <v>0.13949999999999999</v>
      </c>
      <c r="O27" s="60">
        <f>(1-food_insecure)*(0.3)</f>
        <v>0.13949999999999999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FEsOGp21yv9WAF40RS/veNJ8ezX+6/wI43Tedwi8kkO9g+Y/+UsC1FbHgeRmnPhqyQbuNeuI6H0/ravG5NJRyQ==" saltValue="wIwUYLOVpFHKBtZJjVVw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dP+KNTWlTGvOo5T/5nVVQ6JA8d32ZFcoesuF0vGHP0opoUb/wnRFY695RLuiw82NNKmrd1yMh5JDK9BLdmDmIg==" saltValue="mJveAPA4AEqioxVS/SYEC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hgzkMg5wvYQxse+1//sMEHg9oz4CxJfEUO734C2AYR2zVAlrxo3tuzPlDWoNzZPwaTSuAbk/V7iGx5PyBD31lw==" saltValue="Q8TAUdbUtNYMtu9NXK/9W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uZSV1tI1dtwQvjbjpl1Hj7qFKhRwR8R91TjADLDGREetF06M30wFpSdP3pzN9HBcyqCxiCBPOzjTaZlXAXrOQ==" saltValue="RFKwrtlhU0sfBYwWm+e6w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CnEU45jMpLWkWeRUlniCh3NNjv6PENUpp5cqkvoZ8GWsyQSH2JamFyc+e8lzcAz8RmxUNxNjaLbLS/Gtd+OLQ==" saltValue="TXST125zgHlL3O9qVz/ga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l4W9UUwjwnFrJKXdMcyGJ1jkhtDCKDcjTOrHJzzYFfmmuGNkYT7abJs5DCTdHd1zbrQMXJWp4RWEMzg9shgDA==" saltValue="kwcGqMRTlWbqcyBJlFZBs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7747798.6846000003</v>
      </c>
      <c r="C2" s="49">
        <v>11086000</v>
      </c>
      <c r="D2" s="49">
        <v>16845000</v>
      </c>
      <c r="E2" s="49">
        <v>12281000</v>
      </c>
      <c r="F2" s="49">
        <v>8730000</v>
      </c>
      <c r="G2" s="17">
        <f t="shared" ref="G2:G11" si="0">C2+D2+E2+F2</f>
        <v>48942000</v>
      </c>
      <c r="H2" s="17">
        <f t="shared" ref="H2:H11" si="1">(B2 + stillbirth*B2/(1000-stillbirth))/(1-abortion)</f>
        <v>9004634.8829517718</v>
      </c>
      <c r="I2" s="17">
        <f t="shared" ref="I2:I11" si="2">G2-H2</f>
        <v>39937365.117048226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7862243.0144000007</v>
      </c>
      <c r="C3" s="50">
        <v>11406000</v>
      </c>
      <c r="D3" s="50">
        <v>17372000</v>
      </c>
      <c r="E3" s="50">
        <v>12545000</v>
      </c>
      <c r="F3" s="50">
        <v>9016000</v>
      </c>
      <c r="G3" s="17">
        <f t="shared" si="0"/>
        <v>50339000</v>
      </c>
      <c r="H3" s="17">
        <f t="shared" si="1"/>
        <v>9137644.1990458351</v>
      </c>
      <c r="I3" s="17">
        <f t="shared" si="2"/>
        <v>41201355.800954163</v>
      </c>
    </row>
    <row r="4" spans="1:9" ht="15.75" customHeight="1" x14ac:dyDescent="0.2">
      <c r="A4" s="5">
        <f t="shared" si="3"/>
        <v>2023</v>
      </c>
      <c r="B4" s="49">
        <v>7976378.7432000004</v>
      </c>
      <c r="C4" s="50">
        <v>11730000</v>
      </c>
      <c r="D4" s="50">
        <v>17928000</v>
      </c>
      <c r="E4" s="50">
        <v>12818000</v>
      </c>
      <c r="F4" s="50">
        <v>9304000</v>
      </c>
      <c r="G4" s="17">
        <f t="shared" si="0"/>
        <v>51780000</v>
      </c>
      <c r="H4" s="17">
        <f t="shared" si="1"/>
        <v>9270294.853351865</v>
      </c>
      <c r="I4" s="17">
        <f t="shared" si="2"/>
        <v>42509705.146648139</v>
      </c>
    </row>
    <row r="5" spans="1:9" ht="15.75" customHeight="1" x14ac:dyDescent="0.2">
      <c r="A5" s="5">
        <f t="shared" si="3"/>
        <v>2024</v>
      </c>
      <c r="B5" s="49">
        <v>8090224.4996000016</v>
      </c>
      <c r="C5" s="50">
        <v>12065000</v>
      </c>
      <c r="D5" s="50">
        <v>18513000</v>
      </c>
      <c r="E5" s="50">
        <v>13108000</v>
      </c>
      <c r="F5" s="50">
        <v>9589000</v>
      </c>
      <c r="G5" s="17">
        <f t="shared" si="0"/>
        <v>53275000</v>
      </c>
      <c r="H5" s="17">
        <f t="shared" si="1"/>
        <v>9402608.4963732194</v>
      </c>
      <c r="I5" s="17">
        <f t="shared" si="2"/>
        <v>43872391.503626779</v>
      </c>
    </row>
    <row r="6" spans="1:9" ht="15.75" customHeight="1" x14ac:dyDescent="0.2">
      <c r="A6" s="5">
        <f t="shared" si="3"/>
        <v>2025</v>
      </c>
      <c r="B6" s="49">
        <v>8203757.6599999992</v>
      </c>
      <c r="C6" s="50">
        <v>12410000</v>
      </c>
      <c r="D6" s="50">
        <v>19121000</v>
      </c>
      <c r="E6" s="50">
        <v>13422000</v>
      </c>
      <c r="F6" s="50">
        <v>9870000</v>
      </c>
      <c r="G6" s="17">
        <f t="shared" si="0"/>
        <v>54823000</v>
      </c>
      <c r="H6" s="17">
        <f t="shared" si="1"/>
        <v>9534558.8345436733</v>
      </c>
      <c r="I6" s="17">
        <f t="shared" si="2"/>
        <v>45288441.165456325</v>
      </c>
    </row>
    <row r="7" spans="1:9" ht="15.75" customHeight="1" x14ac:dyDescent="0.2">
      <c r="A7" s="5">
        <f t="shared" si="3"/>
        <v>2026</v>
      </c>
      <c r="B7" s="49">
        <v>8327290.5539999986</v>
      </c>
      <c r="C7" s="50">
        <v>12740000</v>
      </c>
      <c r="D7" s="50">
        <v>19735000</v>
      </c>
      <c r="E7" s="50">
        <v>13753000</v>
      </c>
      <c r="F7" s="50">
        <v>10136000</v>
      </c>
      <c r="G7" s="17">
        <f t="shared" si="0"/>
        <v>56364000</v>
      </c>
      <c r="H7" s="17">
        <f t="shared" si="1"/>
        <v>9678131.0479925591</v>
      </c>
      <c r="I7" s="17">
        <f t="shared" si="2"/>
        <v>46685868.952007443</v>
      </c>
    </row>
    <row r="8" spans="1:9" ht="15.75" customHeight="1" x14ac:dyDescent="0.2">
      <c r="A8" s="5">
        <f t="shared" si="3"/>
        <v>2027</v>
      </c>
      <c r="B8" s="49">
        <v>8450801.9333999995</v>
      </c>
      <c r="C8" s="50">
        <v>13081000</v>
      </c>
      <c r="D8" s="50">
        <v>20371000</v>
      </c>
      <c r="E8" s="50">
        <v>14110000</v>
      </c>
      <c r="F8" s="50">
        <v>10403000</v>
      </c>
      <c r="G8" s="17">
        <f t="shared" si="0"/>
        <v>57965000</v>
      </c>
      <c r="H8" s="17">
        <f t="shared" si="1"/>
        <v>9821678.2567755338</v>
      </c>
      <c r="I8" s="17">
        <f t="shared" si="2"/>
        <v>48143321.743224464</v>
      </c>
    </row>
    <row r="9" spans="1:9" ht="15.75" customHeight="1" x14ac:dyDescent="0.2">
      <c r="A9" s="5">
        <f t="shared" si="3"/>
        <v>2028</v>
      </c>
      <c r="B9" s="49">
        <v>8574242.4575999975</v>
      </c>
      <c r="C9" s="50">
        <v>13429000</v>
      </c>
      <c r="D9" s="50">
        <v>21021000</v>
      </c>
      <c r="E9" s="50">
        <v>14497000</v>
      </c>
      <c r="F9" s="50">
        <v>10668000</v>
      </c>
      <c r="G9" s="17">
        <f t="shared" si="0"/>
        <v>59615000</v>
      </c>
      <c r="H9" s="17">
        <f t="shared" si="1"/>
        <v>9965143.1163350008</v>
      </c>
      <c r="I9" s="17">
        <f t="shared" si="2"/>
        <v>49649856.883664995</v>
      </c>
    </row>
    <row r="10" spans="1:9" ht="15.75" customHeight="1" x14ac:dyDescent="0.2">
      <c r="A10" s="5">
        <f t="shared" si="3"/>
        <v>2029</v>
      </c>
      <c r="B10" s="49">
        <v>8697458.833399998</v>
      </c>
      <c r="C10" s="50">
        <v>13772000</v>
      </c>
      <c r="D10" s="50">
        <v>21683000</v>
      </c>
      <c r="E10" s="50">
        <v>14917000</v>
      </c>
      <c r="F10" s="50">
        <v>10932000</v>
      </c>
      <c r="G10" s="17">
        <f t="shared" si="0"/>
        <v>61304000</v>
      </c>
      <c r="H10" s="17">
        <f t="shared" si="1"/>
        <v>10108347.466479633</v>
      </c>
      <c r="I10" s="17">
        <f t="shared" si="2"/>
        <v>51195652.533520371</v>
      </c>
    </row>
    <row r="11" spans="1:9" ht="15.75" customHeight="1" x14ac:dyDescent="0.2">
      <c r="A11" s="5">
        <f t="shared" si="3"/>
        <v>2030</v>
      </c>
      <c r="B11" s="49">
        <v>8820399.3359999992</v>
      </c>
      <c r="C11" s="50">
        <v>14100000</v>
      </c>
      <c r="D11" s="50">
        <v>22354000</v>
      </c>
      <c r="E11" s="50">
        <v>15373000</v>
      </c>
      <c r="F11" s="50">
        <v>11198000</v>
      </c>
      <c r="G11" s="17">
        <f t="shared" si="0"/>
        <v>63025000</v>
      </c>
      <c r="H11" s="17">
        <f t="shared" si="1"/>
        <v>10251231.191690512</v>
      </c>
      <c r="I11" s="17">
        <f t="shared" si="2"/>
        <v>52773768.808309488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1Hu5S+JsUhOBSux+CgpZQZ8gIerIczguiAKMzOFnYn3uR/zUjVpoy7ahzLVRafhrIkQwA197FcxF6f8WQBWJA==" saltValue="6mwt/h1fy6iylX7H9cR82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bKWlpep+Jy2FnUTufmdnxDWuDZ/r+Mckq67j9lvsVbyQGs3BPNELyahHtuW1nSCEkAt+apQhftkU4J2J/HPuYw==" saltValue="kz7SHtiSYmLS7utIO7G10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GXBNePnitzJfl5o5DX1GSfgSkmpY2JAv6i2ceYZsQtnvw6BSxQyp/6nylPChslKGAwHaI+dThyci1Ecvdkeieg==" saltValue="ejXcPqEWMGP93/UtXxR4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isNbBpwRyJh8RllclZVPO0yBjdg0Q7VLw9oPSh3+YZjLQ/XhXrmNW6/E90crjBHC0d5kkGbUYybxbpOmPM5/Bw==" saltValue="u6hxJ2MYxuNRyz73PDY/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I3kGHa01M1uFffVvkjj3uPoQMoDev7KBr59xt31wERvrP53QY/c662b6AJJKTP8QCdqBLjl85jOXaukaTHJ8Zw==" saltValue="gD0FHAufna570l/PcxzWn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NVQQGDwMK77A5UJSC6c6GF64kRuNBg4GIYytfDGwqN7M4yIkPEfiVt1+YaMUiU4uehkIAUw7dasBpFIbTmg+UA==" saltValue="ukxAuUhEmgScPr5n6+dw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+PRzwRuaPmh8kPGbdGY8gNPlRWCDKbavL3rqM0exlJpo+NRPuoTon69ABZuhTosa6wfqVqXNP2BcU8RHeE/GWg==" saltValue="YsJb94soglrW/Sj41noR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8b7aiFNf6+6y2aiSQVkkt4MZsfSeuZTVvs4+bhAzyOK/1L6IGcRYPmTrN3O1SGvxuaef67il7dW453qfffuPxw==" saltValue="cxzT7EW0ap7uT/k3W6z5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GDkusdZXGDCxBb/bSwP5oikMNos4rViFycD0WIrU6TxGqGT9+JGvV+bEmNPuoARfNaNUMPtQ2lznpaUlTDrdoA==" saltValue="tO76lZA8npXsjI6gF8qz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tCNLE5k/Y74KnLKn9rYHLg4+Wcto/hT2jhUTt9X8Pzcjs0fvzUkyxoT90I2TcyOdOESdRLsnuFP8K+11VzwNA==" saltValue="zqZP0egLySUpAlhOcODp7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8.1432633319155259E-3</v>
      </c>
    </row>
    <row r="4" spans="1:8" ht="15.75" customHeight="1" x14ac:dyDescent="0.2">
      <c r="B4" s="19" t="s">
        <v>79</v>
      </c>
      <c r="C4" s="101">
        <v>0.12976204685914461</v>
      </c>
    </row>
    <row r="5" spans="1:8" ht="15.75" customHeight="1" x14ac:dyDescent="0.2">
      <c r="B5" s="19" t="s">
        <v>80</v>
      </c>
      <c r="C5" s="101">
        <v>7.7865012384755711E-2</v>
      </c>
    </row>
    <row r="6" spans="1:8" ht="15.75" customHeight="1" x14ac:dyDescent="0.2">
      <c r="B6" s="19" t="s">
        <v>81</v>
      </c>
      <c r="C6" s="101">
        <v>0.31596497329182399</v>
      </c>
    </row>
    <row r="7" spans="1:8" ht="15.75" customHeight="1" x14ac:dyDescent="0.2">
      <c r="B7" s="19" t="s">
        <v>82</v>
      </c>
      <c r="C7" s="101">
        <v>0.30968754452631331</v>
      </c>
    </row>
    <row r="8" spans="1:8" ht="15.75" customHeight="1" x14ac:dyDescent="0.2">
      <c r="B8" s="19" t="s">
        <v>83</v>
      </c>
      <c r="C8" s="101">
        <v>2.6987395994716251E-2</v>
      </c>
    </row>
    <row r="9" spans="1:8" ht="15.75" customHeight="1" x14ac:dyDescent="0.2">
      <c r="B9" s="19" t="s">
        <v>84</v>
      </c>
      <c r="C9" s="101">
        <v>6.4952087484845364E-2</v>
      </c>
    </row>
    <row r="10" spans="1:8" ht="15.75" customHeight="1" x14ac:dyDescent="0.2">
      <c r="B10" s="19" t="s">
        <v>85</v>
      </c>
      <c r="C10" s="101">
        <v>6.6637676126485385E-2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0.15662695285906589</v>
      </c>
      <c r="D14" s="55">
        <v>0.15662695285906589</v>
      </c>
      <c r="E14" s="55">
        <v>0.15662695285906589</v>
      </c>
      <c r="F14" s="55">
        <v>0.15662695285906589</v>
      </c>
    </row>
    <row r="15" spans="1:8" ht="15.75" customHeight="1" x14ac:dyDescent="0.2">
      <c r="B15" s="19" t="s">
        <v>88</v>
      </c>
      <c r="C15" s="101">
        <v>0.24622816989591451</v>
      </c>
      <c r="D15" s="101">
        <v>0.24622816989591451</v>
      </c>
      <c r="E15" s="101">
        <v>0.24622816989591451</v>
      </c>
      <c r="F15" s="101">
        <v>0.24622816989591451</v>
      </c>
    </row>
    <row r="16" spans="1:8" ht="15.75" customHeight="1" x14ac:dyDescent="0.2">
      <c r="B16" s="19" t="s">
        <v>89</v>
      </c>
      <c r="C16" s="101">
        <v>4.7439522746979892E-2</v>
      </c>
      <c r="D16" s="101">
        <v>4.7439522746979892E-2</v>
      </c>
      <c r="E16" s="101">
        <v>4.7439522746979892E-2</v>
      </c>
      <c r="F16" s="101">
        <v>4.7439522746979892E-2</v>
      </c>
    </row>
    <row r="17" spans="1:8" ht="15.75" customHeight="1" x14ac:dyDescent="0.2">
      <c r="B17" s="19" t="s">
        <v>90</v>
      </c>
      <c r="C17" s="101">
        <v>2.432634959063423E-2</v>
      </c>
      <c r="D17" s="101">
        <v>2.432634959063423E-2</v>
      </c>
      <c r="E17" s="101">
        <v>2.432634959063423E-2</v>
      </c>
      <c r="F17" s="101">
        <v>2.432634959063423E-2</v>
      </c>
    </row>
    <row r="18" spans="1:8" ht="15.75" customHeight="1" x14ac:dyDescent="0.2">
      <c r="B18" s="19" t="s">
        <v>91</v>
      </c>
      <c r="C18" s="101">
        <v>0.1502694392618322</v>
      </c>
      <c r="D18" s="101">
        <v>0.1502694392618322</v>
      </c>
      <c r="E18" s="101">
        <v>0.1502694392618322</v>
      </c>
      <c r="F18" s="101">
        <v>0.1502694392618322</v>
      </c>
    </row>
    <row r="19" spans="1:8" ht="15.75" customHeight="1" x14ac:dyDescent="0.2">
      <c r="B19" s="19" t="s">
        <v>92</v>
      </c>
      <c r="C19" s="101">
        <v>1.7924203807020429E-2</v>
      </c>
      <c r="D19" s="101">
        <v>1.7924203807020429E-2</v>
      </c>
      <c r="E19" s="101">
        <v>1.7924203807020429E-2</v>
      </c>
      <c r="F19" s="101">
        <v>1.7924203807020429E-2</v>
      </c>
    </row>
    <row r="20" spans="1:8" ht="15.75" customHeight="1" x14ac:dyDescent="0.2">
      <c r="B20" s="19" t="s">
        <v>93</v>
      </c>
      <c r="C20" s="101">
        <v>1.8584359136878791E-2</v>
      </c>
      <c r="D20" s="101">
        <v>1.8584359136878791E-2</v>
      </c>
      <c r="E20" s="101">
        <v>1.8584359136878791E-2</v>
      </c>
      <c r="F20" s="101">
        <v>1.8584359136878791E-2</v>
      </c>
    </row>
    <row r="21" spans="1:8" ht="15.75" customHeight="1" x14ac:dyDescent="0.2">
      <c r="B21" s="19" t="s">
        <v>94</v>
      </c>
      <c r="C21" s="101">
        <v>7.9453353256657089E-2</v>
      </c>
      <c r="D21" s="101">
        <v>7.9453353256657089E-2</v>
      </c>
      <c r="E21" s="101">
        <v>7.9453353256657089E-2</v>
      </c>
      <c r="F21" s="101">
        <v>7.9453353256657089E-2</v>
      </c>
    </row>
    <row r="22" spans="1:8" ht="15.75" customHeight="1" x14ac:dyDescent="0.2">
      <c r="B22" s="19" t="s">
        <v>95</v>
      </c>
      <c r="C22" s="101">
        <v>0.25914764944501711</v>
      </c>
      <c r="D22" s="101">
        <v>0.25914764944501711</v>
      </c>
      <c r="E22" s="101">
        <v>0.25914764944501711</v>
      </c>
      <c r="F22" s="101">
        <v>0.25914764944501711</v>
      </c>
    </row>
    <row r="23" spans="1:8" ht="15.75" customHeight="1" x14ac:dyDescent="0.2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8.6847340999999995E-2</v>
      </c>
    </row>
    <row r="27" spans="1:8" ht="15.75" customHeight="1" x14ac:dyDescent="0.2">
      <c r="B27" s="19" t="s">
        <v>102</v>
      </c>
      <c r="C27" s="101">
        <v>8.4805239999999997E-3</v>
      </c>
    </row>
    <row r="28" spans="1:8" ht="15.75" customHeight="1" x14ac:dyDescent="0.2">
      <c r="B28" s="19" t="s">
        <v>103</v>
      </c>
      <c r="C28" s="101">
        <v>0.15529126400000001</v>
      </c>
    </row>
    <row r="29" spans="1:8" ht="15.75" customHeight="1" x14ac:dyDescent="0.2">
      <c r="B29" s="19" t="s">
        <v>104</v>
      </c>
      <c r="C29" s="101">
        <v>0.168382743</v>
      </c>
    </row>
    <row r="30" spans="1:8" ht="15.75" customHeight="1" x14ac:dyDescent="0.2">
      <c r="B30" s="19" t="s">
        <v>2</v>
      </c>
      <c r="C30" s="101">
        <v>0.105182391</v>
      </c>
    </row>
    <row r="31" spans="1:8" ht="15.75" customHeight="1" x14ac:dyDescent="0.2">
      <c r="B31" s="19" t="s">
        <v>105</v>
      </c>
      <c r="C31" s="101">
        <v>0.10869061100000001</v>
      </c>
    </row>
    <row r="32" spans="1:8" ht="15.75" customHeight="1" x14ac:dyDescent="0.2">
      <c r="B32" s="19" t="s">
        <v>106</v>
      </c>
      <c r="C32" s="101">
        <v>1.8206013E-2</v>
      </c>
    </row>
    <row r="33" spans="2:3" ht="15.75" customHeight="1" x14ac:dyDescent="0.2">
      <c r="B33" s="19" t="s">
        <v>107</v>
      </c>
      <c r="C33" s="101">
        <v>8.4055170999999984E-2</v>
      </c>
    </row>
    <row r="34" spans="2:3" ht="15.75" customHeight="1" x14ac:dyDescent="0.2">
      <c r="B34" s="19" t="s">
        <v>108</v>
      </c>
      <c r="C34" s="101">
        <v>0.26486394200000002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pBoFuFar1zNA2cCSI1AWSpqeLR5lzpqKYRa8aHYOJmwe0kR3IlFpj1DAOFLUZMZ408YJWBznBOzr6Qq+eRAb9g==" saltValue="DJtuSC9cGx7a/pynHT8W5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0.45762340295951376</v>
      </c>
      <c r="D2" s="52">
        <f>IFERROR(1-_xlfn.NORM.DIST(_xlfn.NORM.INV(SUM(D4:D5), 0, 1) + 1, 0, 1, TRUE), "")</f>
        <v>0.45762340295951376</v>
      </c>
      <c r="E2" s="52">
        <f>IFERROR(1-_xlfn.NORM.DIST(_xlfn.NORM.INV(SUM(E4:E5), 0, 1) + 1, 0, 1, TRUE), "")</f>
        <v>0.39273773179801696</v>
      </c>
      <c r="F2" s="52">
        <f>IFERROR(1-_xlfn.NORM.DIST(_xlfn.NORM.INV(SUM(F4:F5), 0, 1) + 1, 0, 1, TRUE), "")</f>
        <v>0.238653245936984</v>
      </c>
      <c r="G2" s="52">
        <f>IFERROR(1-_xlfn.NORM.DIST(_xlfn.NORM.INV(SUM(G4:G5), 0, 1) + 1, 0, 1, TRUE), "")</f>
        <v>0.21596854306104141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0.35660248904048625</v>
      </c>
      <c r="D3" s="52">
        <f>IFERROR(_xlfn.NORM.DIST(_xlfn.NORM.INV(SUM(D4:D5), 0, 1) + 1, 0, 1, TRUE) - SUM(D4:D5), "")</f>
        <v>0.35660248904048625</v>
      </c>
      <c r="E3" s="52">
        <f>IFERROR(_xlfn.NORM.DIST(_xlfn.NORM.INV(SUM(E4:E5), 0, 1) + 1, 0, 1, TRUE) - SUM(E4:E5), "")</f>
        <v>0.37389713120198304</v>
      </c>
      <c r="F3" s="52">
        <f>IFERROR(_xlfn.NORM.DIST(_xlfn.NORM.INV(SUM(F4:F5), 0, 1) + 1, 0, 1, TRUE) - SUM(F4:F5), "")</f>
        <v>0.375193274063016</v>
      </c>
      <c r="G3" s="52">
        <f>IFERROR(_xlfn.NORM.DIST(_xlfn.NORM.INV(SUM(G4:G5), 0, 1) + 1, 0, 1, TRUE) - SUM(G4:G5), "")</f>
        <v>0.36880424693895864</v>
      </c>
    </row>
    <row r="4" spans="1:15" ht="15.75" customHeight="1" x14ac:dyDescent="0.2">
      <c r="B4" s="5" t="s">
        <v>114</v>
      </c>
      <c r="C4" s="45">
        <v>0.12186411</v>
      </c>
      <c r="D4" s="53">
        <v>0.12186411</v>
      </c>
      <c r="E4" s="53">
        <v>0.15877978000000001</v>
      </c>
      <c r="F4" s="53">
        <v>0.22776905</v>
      </c>
      <c r="G4" s="53">
        <v>0.20568164999999999</v>
      </c>
    </row>
    <row r="5" spans="1:15" ht="15.75" customHeight="1" x14ac:dyDescent="0.2">
      <c r="B5" s="5" t="s">
        <v>115</v>
      </c>
      <c r="C5" s="45">
        <v>6.390999800000001E-2</v>
      </c>
      <c r="D5" s="53">
        <v>6.390999800000001E-2</v>
      </c>
      <c r="E5" s="53">
        <v>7.4585356999999991E-2</v>
      </c>
      <c r="F5" s="53">
        <v>0.15838442999999999</v>
      </c>
      <c r="G5" s="53">
        <v>0.20954555999999999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0.68185468461854504</v>
      </c>
      <c r="D8" s="52">
        <f>IFERROR(1-_xlfn.NORM.DIST(_xlfn.NORM.INV(SUM(D10:D11), 0, 1) + 1, 0, 1, TRUE), "")</f>
        <v>0.68185468461854504</v>
      </c>
      <c r="E8" s="52">
        <f>IFERROR(1-_xlfn.NORM.DIST(_xlfn.NORM.INV(SUM(E10:E11), 0, 1) + 1, 0, 1, TRUE), "")</f>
        <v>0.53847791681949908</v>
      </c>
      <c r="F8" s="52">
        <f>IFERROR(1-_xlfn.NORM.DIST(_xlfn.NORM.INV(SUM(F10:F11), 0, 1) + 1, 0, 1, TRUE), "")</f>
        <v>0.58750905329585978</v>
      </c>
      <c r="G8" s="52">
        <f>IFERROR(1-_xlfn.NORM.DIST(_xlfn.NORM.INV(SUM(G10:G11), 0, 1) + 1, 0, 1, TRUE), "")</f>
        <v>0.77189097933177753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0.24775516038145495</v>
      </c>
      <c r="D9" s="52">
        <f>IFERROR(_xlfn.NORM.DIST(_xlfn.NORM.INV(SUM(D10:D11), 0, 1) + 1, 0, 1, TRUE) - SUM(D10:D11), "")</f>
        <v>0.24775516038145495</v>
      </c>
      <c r="E9" s="52">
        <f>IFERROR(_xlfn.NORM.DIST(_xlfn.NORM.INV(SUM(E10:E11), 0, 1) + 1, 0, 1, TRUE) - SUM(E10:E11), "")</f>
        <v>0.32511390918050093</v>
      </c>
      <c r="F9" s="52">
        <f>IFERROR(_xlfn.NORM.DIST(_xlfn.NORM.INV(SUM(F10:F11), 0, 1) + 1, 0, 1, TRUE) - SUM(F10:F11), "")</f>
        <v>0.30147481070414017</v>
      </c>
      <c r="G9" s="52">
        <f>IFERROR(_xlfn.NORM.DIST(_xlfn.NORM.INV(SUM(G10:G11), 0, 1) + 1, 0, 1, TRUE) - SUM(G10:G11), "")</f>
        <v>0.18762431396822243</v>
      </c>
    </row>
    <row r="10" spans="1:15" ht="15.75" customHeight="1" x14ac:dyDescent="0.2">
      <c r="B10" s="5" t="s">
        <v>119</v>
      </c>
      <c r="C10" s="45">
        <v>4.6751927999999998E-2</v>
      </c>
      <c r="D10" s="53">
        <v>4.6751927999999998E-2</v>
      </c>
      <c r="E10" s="53">
        <v>0.10321615000000001</v>
      </c>
      <c r="F10" s="53">
        <v>7.7771478000000005E-2</v>
      </c>
      <c r="G10" s="53">
        <v>3.1628560999999999E-2</v>
      </c>
    </row>
    <row r="11" spans="1:15" ht="15.75" customHeight="1" x14ac:dyDescent="0.2">
      <c r="B11" s="5" t="s">
        <v>120</v>
      </c>
      <c r="C11" s="45">
        <v>2.3638227000000001E-2</v>
      </c>
      <c r="D11" s="53">
        <v>2.3638227000000001E-2</v>
      </c>
      <c r="E11" s="53">
        <v>3.3192024000000001E-2</v>
      </c>
      <c r="F11" s="53">
        <v>3.3244658000000003E-2</v>
      </c>
      <c r="G11" s="53">
        <v>8.8561457E-3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0.83953369649999998</v>
      </c>
      <c r="D14" s="54">
        <v>0.82410223475900002</v>
      </c>
      <c r="E14" s="54">
        <v>0.82410223475900002</v>
      </c>
      <c r="F14" s="54">
        <v>0.68824316440900002</v>
      </c>
      <c r="G14" s="54">
        <v>0.68824316440900002</v>
      </c>
      <c r="H14" s="4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4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0.35206181376206097</v>
      </c>
      <c r="D15" s="52">
        <f t="shared" si="0"/>
        <v>0.34559056855512571</v>
      </c>
      <c r="E15" s="52">
        <f t="shared" si="0"/>
        <v>0.34559056855512571</v>
      </c>
      <c r="F15" s="52">
        <f t="shared" si="0"/>
        <v>0.28861752396757179</v>
      </c>
      <c r="G15" s="52">
        <f t="shared" si="0"/>
        <v>0.28861752396757179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2r8FwaWv0PxHZzRPcI52FB2uSLyg3fGfWU2QAuvlkU4mpJv0kbdzF3bE3yXG7BuX3YPeJL97LfQF8MUCVmfF6w==" saltValue="utljPDD5ebjElzLePdfA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0.38865440000000001</v>
      </c>
      <c r="D2" s="53">
        <v>0.26556879999999999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0.47791139999999999</v>
      </c>
      <c r="D3" s="53">
        <v>0.42204710000000001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0.1189286</v>
      </c>
      <c r="D4" s="53">
        <v>0.29107519999999998</v>
      </c>
      <c r="E4" s="53">
        <v>0.96553879976272594</v>
      </c>
      <c r="F4" s="53">
        <v>0.662742018699646</v>
      </c>
      <c r="G4" s="53">
        <v>0</v>
      </c>
    </row>
    <row r="5" spans="1:7" x14ac:dyDescent="0.2">
      <c r="B5" s="3" t="s">
        <v>132</v>
      </c>
      <c r="C5" s="52">
        <v>1.450566E-2</v>
      </c>
      <c r="D5" s="52">
        <v>2.1308899999999999E-2</v>
      </c>
      <c r="E5" s="52">
        <f>1-SUM(E2:E4)</f>
        <v>3.4461200237274059E-2</v>
      </c>
      <c r="F5" s="52">
        <f>1-SUM(F2:F4)</f>
        <v>0.337257981300354</v>
      </c>
      <c r="G5" s="52">
        <f>1-SUM(G2:G4)</f>
        <v>1</v>
      </c>
    </row>
  </sheetData>
  <sheetProtection algorithmName="SHA-512" hashValue="9mA2C1M/VgGyx/FShUL6C2lKe+t1NS04TzU/mV0p2lcfEld02wwX8QStqTx4f1msZUQXN0NZerPlPcYk0vJ3jw==" saltValue="CnFFpPqw258Zpfk0y1raH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uUEwbJsZsJMX5MnSl+vKPwSzanOlbd7rpZxQLI9r9SRmj9Tu8blj0Qhb+fiMkVOklhgjlDyhtO8O2J19LbimBA==" saltValue="EfZOluc05739UJMMBmCaH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XIYoss5PtQQfNG3V5mirIQpHNyHLXxJKQPIaRjH7StBcQjp127uuVaioQd6pjND1CWi8jAGcKFYD7VO4MPWAFA==" saltValue="+jv+2Z0PIndMEHVRTy6Fp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tdAPkinnyANpwihMkCYPDjpfGrugDMMhFwT2ubk+WrjyD03MDLnLdYK5Er+59okrJMxWXKoPSCK8qxqJjwPLlQ==" saltValue="PS2rD7fVLyUWyvC/sx/g8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wM3+NbYfBSMKA8fGuoyCqF19atq+P7E75E7S8U+wb5RToqy3imcn3U/NDo0kHDEIrxdscDbpoS3KHTdxqRtfEw==" saltValue="SQupehLfPo54lzZLOFKwM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2023-01-27T03:34:19Z</dcterms:modified>
</cp:coreProperties>
</file>