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03B12E17-A1EC-49CC-8B63-86AB3F189911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H11" i="2"/>
  <c r="G11" i="2"/>
  <c r="H10" i="2"/>
  <c r="G10" i="2"/>
  <c r="H9" i="2"/>
  <c r="G9" i="2"/>
  <c r="I9" i="2" s="1"/>
  <c r="H8" i="2"/>
  <c r="G8" i="2"/>
  <c r="I8" i="2" s="1"/>
  <c r="H7" i="2"/>
  <c r="G7" i="2"/>
  <c r="H6" i="2"/>
  <c r="G6" i="2"/>
  <c r="H5" i="2"/>
  <c r="G5" i="2"/>
  <c r="H4" i="2"/>
  <c r="G4" i="2"/>
  <c r="H3" i="2"/>
  <c r="G3" i="2"/>
  <c r="H2" i="2"/>
  <c r="G2" i="2"/>
  <c r="I2" i="2" s="1"/>
  <c r="A2" i="2"/>
  <c r="A31" i="2" s="1"/>
  <c r="C33" i="1"/>
  <c r="C20" i="1"/>
  <c r="I10" i="2" l="1"/>
  <c r="A3" i="2"/>
  <c r="I3" i="2"/>
  <c r="I11" i="2"/>
  <c r="I4" i="2"/>
  <c r="A16" i="2"/>
  <c r="A17" i="2"/>
  <c r="I5" i="2"/>
  <c r="A24" i="2"/>
  <c r="A25" i="2"/>
  <c r="I6" i="2"/>
  <c r="A32" i="2"/>
  <c r="A33" i="2"/>
  <c r="I7" i="2"/>
  <c r="A18" i="2"/>
  <c r="A26" i="2"/>
  <c r="A34" i="2"/>
  <c r="A39" i="2"/>
  <c r="A19" i="2"/>
  <c r="A27" i="2"/>
  <c r="A35" i="2"/>
  <c r="A13" i="2"/>
  <c r="A21" i="2"/>
  <c r="A29" i="2"/>
  <c r="A37" i="2"/>
  <c r="D58" i="20"/>
  <c r="A14" i="2"/>
  <c r="A22" i="2"/>
  <c r="A30" i="2"/>
  <c r="A38" i="2"/>
  <c r="A40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<sst xmlns="http://schemas.openxmlformats.org/spreadsheetml/2006/main" count="2092" uniqueCount="337">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</sst>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1266813.6015625</v>
      </c>
    </row>
    <row r="8" spans="1:3" ht="15" customHeight="1" x14ac:dyDescent="0.2">
      <c r="B8" s="5" t="s">
        <v>19</v>
      </c>
      <c r="C8" s="44">
        <v>4.8000000000000001E-2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0.78182266235351605</v>
      </c>
    </row>
    <row r="11" spans="1:3" ht="15" customHeight="1" x14ac:dyDescent="0.2">
      <c r="B11" s="5" t="s">
        <v>22</v>
      </c>
      <c r="C11" s="45">
        <v>0.52500000000000002</v>
      </c>
    </row>
    <row r="12" spans="1:3" ht="15" customHeight="1" x14ac:dyDescent="0.2">
      <c r="B12" s="5" t="s">
        <v>23</v>
      </c>
      <c r="C12" s="45">
        <v>0.63</v>
      </c>
    </row>
    <row r="13" spans="1:3" ht="15" customHeight="1" x14ac:dyDescent="0.2">
      <c r="B13" s="5" t="s">
        <v>24</v>
      </c>
      <c r="C13" s="45">
        <v>0.49199999999999999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8.7300000000000003E-2</v>
      </c>
    </row>
    <row r="24" spans="1:3" ht="15" customHeight="1" x14ac:dyDescent="0.2">
      <c r="B24" s="15" t="s">
        <v>33</v>
      </c>
      <c r="C24" s="45">
        <v>0.59660000000000002</v>
      </c>
    </row>
    <row r="25" spans="1:3" ht="15" customHeight="1" x14ac:dyDescent="0.2">
      <c r="B25" s="15" t="s">
        <v>34</v>
      </c>
      <c r="C25" s="45">
        <v>0.28710000000000002</v>
      </c>
    </row>
    <row r="26" spans="1:3" ht="15" customHeight="1" x14ac:dyDescent="0.2">
      <c r="B26" s="15" t="s">
        <v>35</v>
      </c>
      <c r="C26" s="45">
        <v>2.9000000000000001E-2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0.33727035429844798</v>
      </c>
    </row>
    <row r="30" spans="1:3" ht="14.25" customHeight="1" x14ac:dyDescent="0.2">
      <c r="B30" s="25" t="s">
        <v>38</v>
      </c>
      <c r="C30" s="99">
        <v>9.5877726663146298E-2</v>
      </c>
    </row>
    <row r="31" spans="1:3" ht="14.25" customHeight="1" x14ac:dyDescent="0.2">
      <c r="B31" s="25" t="s">
        <v>39</v>
      </c>
      <c r="C31" s="99">
        <v>0.123358051747242</v>
      </c>
    </row>
    <row r="32" spans="1:3" ht="14.25" customHeight="1" x14ac:dyDescent="0.2">
      <c r="B32" s="25" t="s">
        <v>40</v>
      </c>
      <c r="C32" s="99">
        <v>0.44349386729116302</v>
      </c>
    </row>
    <row r="33" spans="1:5" ht="13.15" customHeight="1" x14ac:dyDescent="0.2">
      <c r="B33" s="27" t="s">
        <v>41</v>
      </c>
      <c r="C33" s="48">
        <f>SUM(C29:C32)</f>
        <v>0.99999999999999933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14.9776786571542</v>
      </c>
    </row>
    <row r="38" spans="1:5" ht="15" customHeight="1" x14ac:dyDescent="0.2">
      <c r="B38" s="11" t="s">
        <v>45</v>
      </c>
      <c r="C38" s="43">
        <v>29.595545480470999</v>
      </c>
      <c r="D38" s="12"/>
      <c r="E38" s="13"/>
    </row>
    <row r="39" spans="1:5" ht="15" customHeight="1" x14ac:dyDescent="0.2">
      <c r="B39" s="11" t="s">
        <v>46</v>
      </c>
      <c r="C39" s="43">
        <v>33.775817766857301</v>
      </c>
      <c r="D39" s="12"/>
      <c r="E39" s="12"/>
    </row>
    <row r="40" spans="1:5" ht="15" customHeight="1" x14ac:dyDescent="0.2">
      <c r="B40" s="11" t="s">
        <v>47</v>
      </c>
      <c r="C40" s="100">
        <v>0.17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9.0190807839999998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5.8462999999999996E-3</v>
      </c>
      <c r="D45" s="12"/>
    </row>
    <row r="46" spans="1:5" ht="15.75" customHeight="1" x14ac:dyDescent="0.2">
      <c r="B46" s="11" t="s">
        <v>52</v>
      </c>
      <c r="C46" s="45">
        <v>6.3587000000000005E-2</v>
      </c>
      <c r="D46" s="12"/>
    </row>
    <row r="47" spans="1:5" ht="15.75" customHeight="1" x14ac:dyDescent="0.2">
      <c r="B47" s="11" t="s">
        <v>53</v>
      </c>
      <c r="C47" s="45">
        <v>3.3029500000000003E-2</v>
      </c>
      <c r="D47" s="12"/>
      <c r="E47" s="13"/>
    </row>
    <row r="48" spans="1:5" ht="15" customHeight="1" x14ac:dyDescent="0.2">
      <c r="B48" s="11" t="s">
        <v>54</v>
      </c>
      <c r="C48" s="46">
        <v>0.89753720000000003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2.8</v>
      </c>
      <c r="D51" s="12"/>
    </row>
    <row r="52" spans="1:4" ht="15" customHeight="1" x14ac:dyDescent="0.2">
      <c r="B52" s="11" t="s">
        <v>57</v>
      </c>
      <c r="C52" s="100">
        <v>2.8</v>
      </c>
    </row>
    <row r="53" spans="1:4" ht="15.75" customHeight="1" x14ac:dyDescent="0.2">
      <c r="B53" s="11" t="s">
        <v>58</v>
      </c>
      <c r="C53" s="100">
        <v>2.8</v>
      </c>
    </row>
    <row r="54" spans="1:4" ht="15.75" customHeight="1" x14ac:dyDescent="0.2">
      <c r="B54" s="11" t="s">
        <v>59</v>
      </c>
      <c r="C54" s="100">
        <v>2.8</v>
      </c>
    </row>
    <row r="55" spans="1:4" ht="15.75" customHeight="1" x14ac:dyDescent="0.2">
      <c r="B55" s="11" t="s">
        <v>60</v>
      </c>
      <c r="C55" s="100">
        <v>2.8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1.6428571428571431E-2</v>
      </c>
    </row>
    <row r="59" spans="1:4" ht="15.75" customHeight="1" x14ac:dyDescent="0.2">
      <c r="B59" s="11" t="s">
        <v>63</v>
      </c>
      <c r="C59" s="45">
        <v>0.58725400000000005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5.6252946999999998E-2</v>
      </c>
    </row>
    <row r="63" spans="1:4" ht="15.75" customHeight="1" x14ac:dyDescent="0.2">
      <c r="A63" s="4"/>
    </row>
  </sheetData>
  <sheetProtection algorithmName="SHA-512" hashValue="BDV3iDrfMd2hrqkB1cEU5HZC+LQW30cATEIdR58Lai6tEKDlCTfDf34mbLELh28PX27CMrq+gxAhMQMP55zq9A==" saltValue="Hf+I4fwgb0a39nRvLbEy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0.51143303311990307</v>
      </c>
      <c r="C2" s="98">
        <v>0.95</v>
      </c>
      <c r="D2" s="56">
        <v>36.673102552348467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44.676188346342542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79.584386436751942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2.2502589665866322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14.201250215462901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14.201250215462901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14.201250215462901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14.201250215462901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14.201250215462901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14.201250215462901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0.73809726285595201</v>
      </c>
      <c r="C16" s="98">
        <v>0.95</v>
      </c>
      <c r="D16" s="56">
        <v>0.25753549775160939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1.935478791236098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1.935478791236098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0.52023419999999998</v>
      </c>
      <c r="C21" s="98">
        <v>0.95</v>
      </c>
      <c r="D21" s="56">
        <v>21.219202862704289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24.214287028601191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2.7E-2</v>
      </c>
      <c r="C23" s="98">
        <v>0.95</v>
      </c>
      <c r="D23" s="56">
        <v>4.6661477823845638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0.61300840848109306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0.51374910975977894</v>
      </c>
      <c r="C27" s="98">
        <v>0.95</v>
      </c>
      <c r="D27" s="56">
        <v>20.50942560811496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0.61705699999999997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64.905462330614313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1.9667472266035491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0.31436900000000001</v>
      </c>
      <c r="C32" s="98">
        <v>0.95</v>
      </c>
      <c r="D32" s="56">
        <v>0.49558496612235631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0.97023062222068901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0.76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0.19674449999999999</v>
      </c>
      <c r="C38" s="98">
        <v>0.95</v>
      </c>
      <c r="D38" s="56">
        <v>3.0501808176615341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0.22507530000000001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So99HOmvUWXaE291Z5UFvHh+d4cV8KVUuXd0NXgcjDN0j1gxuTTAWNGZtSs7NwFhP7fRNnFI1+7EEN8PhEVe7A==" saltValue="yt2NwTv1uIxwHdN1UuwYY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XFuQxlMoBJ3xh64+HF/8MkX163AUdOMWNIt7NpqtERnPWdnBqidplaLKSb/6W0o616dvchj5ZKq+oJys+BbB2A==" saltValue="/+Oz2/1o7txEc/2bPK9jR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m77sPgDvIJDzxg6zLBDDyGS6pIT8VVrPmiv/nd0lA2Zdx1p4dh56LchMqw8svqJh2qVjqbWIVmETglIqeaDukw==" saltValue="ROat6nN0EaqB+wmO1PT/J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">
      <c r="A3" s="3" t="s">
        <v>209</v>
      </c>
      <c r="B3" s="21">
        <f>frac_mam_1month * 2.6</f>
        <v>0.20904423594474783</v>
      </c>
      <c r="C3" s="21">
        <f>frac_mam_1_5months * 2.6</f>
        <v>0.20904423594474783</v>
      </c>
      <c r="D3" s="21">
        <f>frac_mam_6_11months * 2.6</f>
        <v>0.17423148304224026</v>
      </c>
      <c r="E3" s="21">
        <f>frac_mam_12_23months * 2.6</f>
        <v>0.12817232906818393</v>
      </c>
      <c r="F3" s="21">
        <f>frac_mam_24_59months * 2.6</f>
        <v>5.2471835538744967E-2</v>
      </c>
    </row>
    <row r="4" spans="1:6" ht="15.75" customHeight="1" x14ac:dyDescent="0.2">
      <c r="A4" s="3" t="s">
        <v>208</v>
      </c>
      <c r="B4" s="21">
        <f>frac_sam_1month * 2.6</f>
        <v>0.14692764058709151</v>
      </c>
      <c r="C4" s="21">
        <f>frac_sam_1_5months * 2.6</f>
        <v>0.14692764058709151</v>
      </c>
      <c r="D4" s="21">
        <f>frac_sam_6_11months * 2.6</f>
        <v>8.2562429457902944E-2</v>
      </c>
      <c r="E4" s="21">
        <f>frac_sam_12_23months * 2.6</f>
        <v>5.3229949250817303E-2</v>
      </c>
      <c r="F4" s="21">
        <f>frac_sam_24_59months * 2.6</f>
        <v>2.2506040148437042E-2</v>
      </c>
    </row>
  </sheetData>
  <sheetProtection algorithmName="SHA-512" hashValue="BvGowsXbnVi7P7vxySf4VDxFHFQPhQoPFEhA0cJMCJd7jVyC5NemnZXvc8HJOuPLNAGK7xks1DwFGAqhdj9j3g==" saltValue="xtUfshM0E/r+xykemOFVI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4.8000000000000001E-2</v>
      </c>
      <c r="E2" s="60">
        <f>food_insecure</f>
        <v>4.8000000000000001E-2</v>
      </c>
      <c r="F2" s="60">
        <f>food_insecure</f>
        <v>4.8000000000000001E-2</v>
      </c>
      <c r="G2" s="60">
        <f>food_insecure</f>
        <v>4.8000000000000001E-2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4.8000000000000001E-2</v>
      </c>
      <c r="F5" s="60">
        <f>food_insecure</f>
        <v>4.8000000000000001E-2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4.8000000000000001E-2</v>
      </c>
      <c r="F8" s="60">
        <f>food_insecure</f>
        <v>4.8000000000000001E-2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4.8000000000000001E-2</v>
      </c>
      <c r="F9" s="60">
        <f>food_insecure</f>
        <v>4.8000000000000001E-2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0.63</v>
      </c>
      <c r="E10" s="60">
        <f>IF(ISBLANK(comm_deliv), frac_children_health_facility,1)</f>
        <v>0.63</v>
      </c>
      <c r="F10" s="60">
        <f>IF(ISBLANK(comm_deliv), frac_children_health_facility,1)</f>
        <v>0.63</v>
      </c>
      <c r="G10" s="60">
        <f>IF(ISBLANK(comm_deliv), frac_children_health_facility,1)</f>
        <v>0.63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4.8000000000000001E-2</v>
      </c>
      <c r="I15" s="60">
        <f>food_insecure</f>
        <v>4.8000000000000001E-2</v>
      </c>
      <c r="J15" s="60">
        <f>food_insecure</f>
        <v>4.8000000000000001E-2</v>
      </c>
      <c r="K15" s="60">
        <f>food_insecure</f>
        <v>4.8000000000000001E-2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0.52500000000000002</v>
      </c>
      <c r="I18" s="60">
        <f>frac_PW_health_facility</f>
        <v>0.52500000000000002</v>
      </c>
      <c r="J18" s="60">
        <f>frac_PW_health_facility</f>
        <v>0.52500000000000002</v>
      </c>
      <c r="K18" s="60">
        <f>frac_PW_health_facility</f>
        <v>0.52500000000000002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0.49199999999999999</v>
      </c>
      <c r="M24" s="60">
        <f>famplan_unmet_need</f>
        <v>0.49199999999999999</v>
      </c>
      <c r="N24" s="60">
        <f>famplan_unmet_need</f>
        <v>0.49199999999999999</v>
      </c>
      <c r="O24" s="60">
        <f>famplan_unmet_need</f>
        <v>0.49199999999999999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0.10910612301025369</v>
      </c>
      <c r="M25" s="60">
        <f>(1-food_insecure)*(0.49)+food_insecure*(0.7)</f>
        <v>0.50007999999999997</v>
      </c>
      <c r="N25" s="60">
        <f>(1-food_insecure)*(0.49)+food_insecure*(0.7)</f>
        <v>0.50007999999999997</v>
      </c>
      <c r="O25" s="60">
        <f>(1-food_insecure)*(0.49)+food_insecure*(0.7)</f>
        <v>0.50007999999999997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4.6759767004394437E-2</v>
      </c>
      <c r="M26" s="60">
        <f>(1-food_insecure)*(0.21)+food_insecure*(0.3)</f>
        <v>0.21431999999999998</v>
      </c>
      <c r="N26" s="60">
        <f>(1-food_insecure)*(0.21)+food_insecure*(0.3)</f>
        <v>0.21431999999999998</v>
      </c>
      <c r="O26" s="60">
        <f>(1-food_insecure)*(0.21)+food_insecure*(0.3)</f>
        <v>0.21431999999999998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6.2311447631835805E-2</v>
      </c>
      <c r="M27" s="60">
        <f>(1-food_insecure)*(0.3)</f>
        <v>0.28559999999999997</v>
      </c>
      <c r="N27" s="60">
        <f>(1-food_insecure)*(0.3)</f>
        <v>0.28559999999999997</v>
      </c>
      <c r="O27" s="60">
        <f>(1-food_insecure)*(0.3)</f>
        <v>0.28559999999999997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0.78182266235351605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JW4e9cv8Y1C+0RLGpaV089HdJWrt8pIwT9T/uO/8kKzmPGVbpJFYyIq7CHXYxIG17NimOW7CkJsxAOdPwBREiA==" saltValue="pcFS1f9A+UEYTddvQsv57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s5jvLGJQbHt0+prRLjtInV6B+BGDVaJgBZLyeF99kQmDQmnxnWYB7Yh1VHJW8LUhG4OHtz0dr2yjCg8H8vGtFg==" saltValue="yXnuwQQTnmB+xp5REsCtl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+AGxzaj6Hgq/MyBPf9XQ2+IIr/0Tj6K7HO6eJcgysmTAHU4rIztr6gFzNmwXADyunDEt/ds9a/GJETGEJYPZMw==" saltValue="8tckizkVHo0V0GEBuWntK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vqAwXIcF94HFX4Krc/PqVEmOrdQrtdQ/SCdIahH/NA+0BuK+nZNxSuXQlMiFpRCpd/Rh8NbM+TMhQq3pAkKufA==" saltValue="2FkS067uuAvuYTXRGvofo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3ctqX9UNzHP2hhXB0Hnnlg0Zo3m7dIcX1nRDPhqWnqd4wS+qCYRFkZ98492A4zsW5D/6uxF/K7s0KG/x9K/p+g==" saltValue="d384bc29UYt84cu82xfQm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WzKEKKdkdUfs8x1P1xtQt1fUTVHyD6kuCUsT2qhbFapg8yZ+cRBxFSXjI4D8akeM1aYK5RsBDQgsZ7r/V+Bl5Q==" saltValue="Yiv2ACRduesa7I5KxXbLM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249480.8694</v>
      </c>
      <c r="C2" s="49">
        <v>412000</v>
      </c>
      <c r="D2" s="49">
        <v>819000</v>
      </c>
      <c r="E2" s="49">
        <v>3869000</v>
      </c>
      <c r="F2" s="49">
        <v>2592000</v>
      </c>
      <c r="G2" s="17">
        <f t="shared" ref="G2:G11" si="0">C2+D2+E2+F2</f>
        <v>7692000</v>
      </c>
      <c r="H2" s="17">
        <f t="shared" ref="H2:H11" si="1">(B2 + stillbirth*B2/(1000-stillbirth))/(1-abortion)</f>
        <v>286081.17720251676</v>
      </c>
      <c r="I2" s="17">
        <f t="shared" ref="I2:I11" si="2">G2-H2</f>
        <v>7405918.8227974828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248372.77040000001</v>
      </c>
      <c r="C3" s="50">
        <v>425000</v>
      </c>
      <c r="D3" s="50">
        <v>813000</v>
      </c>
      <c r="E3" s="50">
        <v>3990000</v>
      </c>
      <c r="F3" s="50">
        <v>2701000</v>
      </c>
      <c r="G3" s="17">
        <f t="shared" si="0"/>
        <v>7929000</v>
      </c>
      <c r="H3" s="17">
        <f t="shared" si="1"/>
        <v>284810.51357552473</v>
      </c>
      <c r="I3" s="17">
        <f t="shared" si="2"/>
        <v>7644189.486424475</v>
      </c>
    </row>
    <row r="4" spans="1:9" ht="15.75" customHeight="1" x14ac:dyDescent="0.2">
      <c r="A4" s="5">
        <f t="shared" si="3"/>
        <v>2023</v>
      </c>
      <c r="B4" s="49">
        <v>247006.6918</v>
      </c>
      <c r="C4" s="50">
        <v>441000</v>
      </c>
      <c r="D4" s="50">
        <v>807000</v>
      </c>
      <c r="E4" s="50">
        <v>4113000</v>
      </c>
      <c r="F4" s="50">
        <v>2812000</v>
      </c>
      <c r="G4" s="17">
        <f t="shared" si="0"/>
        <v>8173000</v>
      </c>
      <c r="H4" s="17">
        <f t="shared" si="1"/>
        <v>283244.02322707011</v>
      </c>
      <c r="I4" s="17">
        <f t="shared" si="2"/>
        <v>7889755.9767729295</v>
      </c>
    </row>
    <row r="5" spans="1:9" ht="15.75" customHeight="1" x14ac:dyDescent="0.2">
      <c r="A5" s="5">
        <f t="shared" si="3"/>
        <v>2024</v>
      </c>
      <c r="B5" s="49">
        <v>245386.13040000011</v>
      </c>
      <c r="C5" s="50">
        <v>459000</v>
      </c>
      <c r="D5" s="50">
        <v>803000</v>
      </c>
      <c r="E5" s="50">
        <v>4235000</v>
      </c>
      <c r="F5" s="50">
        <v>2923000</v>
      </c>
      <c r="G5" s="17">
        <f t="shared" si="0"/>
        <v>8420000</v>
      </c>
      <c r="H5" s="17">
        <f t="shared" si="1"/>
        <v>281385.7159582366</v>
      </c>
      <c r="I5" s="17">
        <f t="shared" si="2"/>
        <v>8138614.2840417633</v>
      </c>
    </row>
    <row r="6" spans="1:9" ht="15.75" customHeight="1" x14ac:dyDescent="0.2">
      <c r="A6" s="5">
        <f t="shared" si="3"/>
        <v>2025</v>
      </c>
      <c r="B6" s="49">
        <v>243491.08</v>
      </c>
      <c r="C6" s="50">
        <v>477000</v>
      </c>
      <c r="D6" s="50">
        <v>802000</v>
      </c>
      <c r="E6" s="50">
        <v>4357000</v>
      </c>
      <c r="F6" s="50">
        <v>3034000</v>
      </c>
      <c r="G6" s="17">
        <f t="shared" si="0"/>
        <v>8670000</v>
      </c>
      <c r="H6" s="17">
        <f t="shared" si="1"/>
        <v>279212.65054206271</v>
      </c>
      <c r="I6" s="17">
        <f t="shared" si="2"/>
        <v>8390787.3494579382</v>
      </c>
    </row>
    <row r="7" spans="1:9" ht="15.75" customHeight="1" x14ac:dyDescent="0.2">
      <c r="A7" s="5">
        <f t="shared" si="3"/>
        <v>2026</v>
      </c>
      <c r="B7" s="49">
        <v>243655.77600000001</v>
      </c>
      <c r="C7" s="50">
        <v>494000</v>
      </c>
      <c r="D7" s="50">
        <v>805000</v>
      </c>
      <c r="E7" s="50">
        <v>4477000</v>
      </c>
      <c r="F7" s="50">
        <v>3145000</v>
      </c>
      <c r="G7" s="17">
        <f t="shared" si="0"/>
        <v>8921000</v>
      </c>
      <c r="H7" s="17">
        <f t="shared" si="1"/>
        <v>279401.50841190206</v>
      </c>
      <c r="I7" s="17">
        <f t="shared" si="2"/>
        <v>8641598.4915880971</v>
      </c>
    </row>
    <row r="8" spans="1:9" ht="15.75" customHeight="1" x14ac:dyDescent="0.2">
      <c r="A8" s="5">
        <f t="shared" si="3"/>
        <v>2027</v>
      </c>
      <c r="B8" s="49">
        <v>243651.2292</v>
      </c>
      <c r="C8" s="50">
        <v>512000</v>
      </c>
      <c r="D8" s="50">
        <v>811000</v>
      </c>
      <c r="E8" s="50">
        <v>4598000</v>
      </c>
      <c r="F8" s="50">
        <v>3255000</v>
      </c>
      <c r="G8" s="17">
        <f t="shared" si="0"/>
        <v>9176000</v>
      </c>
      <c r="H8" s="17">
        <f t="shared" si="1"/>
        <v>279396.29456965579</v>
      </c>
      <c r="I8" s="17">
        <f t="shared" si="2"/>
        <v>8896603.7054303437</v>
      </c>
    </row>
    <row r="9" spans="1:9" ht="15.75" customHeight="1" x14ac:dyDescent="0.2">
      <c r="A9" s="5">
        <f t="shared" si="3"/>
        <v>2028</v>
      </c>
      <c r="B9" s="49">
        <v>243479.62239999991</v>
      </c>
      <c r="C9" s="50">
        <v>529000</v>
      </c>
      <c r="D9" s="50">
        <v>820000</v>
      </c>
      <c r="E9" s="50">
        <v>4722000</v>
      </c>
      <c r="F9" s="50">
        <v>3367000</v>
      </c>
      <c r="G9" s="17">
        <f t="shared" si="0"/>
        <v>9438000</v>
      </c>
      <c r="H9" s="17">
        <f t="shared" si="1"/>
        <v>279199.51204489527</v>
      </c>
      <c r="I9" s="17">
        <f t="shared" si="2"/>
        <v>9158800.4879551046</v>
      </c>
    </row>
    <row r="10" spans="1:9" ht="15.75" customHeight="1" x14ac:dyDescent="0.2">
      <c r="A10" s="5">
        <f t="shared" si="3"/>
        <v>2029</v>
      </c>
      <c r="B10" s="49">
        <v>243165.1862</v>
      </c>
      <c r="C10" s="50">
        <v>544000</v>
      </c>
      <c r="D10" s="50">
        <v>835000</v>
      </c>
      <c r="E10" s="50">
        <v>4857000</v>
      </c>
      <c r="F10" s="50">
        <v>3480000</v>
      </c>
      <c r="G10" s="17">
        <f t="shared" si="0"/>
        <v>9716000</v>
      </c>
      <c r="H10" s="17">
        <f t="shared" si="1"/>
        <v>278838.94620885584</v>
      </c>
      <c r="I10" s="17">
        <f t="shared" si="2"/>
        <v>9437161.0537911449</v>
      </c>
    </row>
    <row r="11" spans="1:9" ht="15.75" customHeight="1" x14ac:dyDescent="0.2">
      <c r="A11" s="5">
        <f t="shared" si="3"/>
        <v>2030</v>
      </c>
      <c r="B11" s="49">
        <v>242730.696</v>
      </c>
      <c r="C11" s="50">
        <v>556000</v>
      </c>
      <c r="D11" s="50">
        <v>855000</v>
      </c>
      <c r="E11" s="50">
        <v>5006000</v>
      </c>
      <c r="F11" s="50">
        <v>3596000</v>
      </c>
      <c r="G11" s="17">
        <f t="shared" si="0"/>
        <v>10013000</v>
      </c>
      <c r="H11" s="17">
        <f t="shared" si="1"/>
        <v>278340.71374639129</v>
      </c>
      <c r="I11" s="17">
        <f t="shared" si="2"/>
        <v>9734659.2862536088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hUjvGDBmoGaQJf9HLlhsNEs1U9TBiuVkcr4j8AE0MBSsDXdhDzQ9JF76Vuvy50hlkyTUxKbesi+J2oKv8cmeWA==" saltValue="8BnFz85osBVymGypH6w3n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VfivgiGt/g6oBnv9rL8PTxTpp/YdX/mMHdB0i2LZ1M2zP4yc8ng8FwlqF+LuHN1KQNqgJQyxSjF84O1U5D9tWg==" saltValue="fQZr3s7j7GVFvhHsk0nJD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tPXGj1/LElR7ZB+DIaC1BJkb+AfO8KFeT9nPVNStJeVMUupqy6sNbE+lc+cTdaUHA9uEn1TeOmrtwBwA6uq1TA==" saltValue="H3WlbggYDm6SxCFIWZn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qT5lP614gmWS98r6zH3IsTTYZEyMmQR0mVbL7s2fMRcPqn+qNhkVvMahaErtCXHb15lRqiijz67XGDAzMVUhDw==" saltValue="S/udnaXCAAd6nViP9Z61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uW4EMIR2JU7EBtgNy8oaNY6SqdX1VGxHI/GCovvln7qQShGhTq6jqzo1siYEAK0rRJkIBbzQCLlgTGUa07AGHA==" saltValue="2TLs9ucqcrXqW/Bm9uEg7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s7oD/0Nf13cNZ89zwYSIlb7yNdm8G/qpKQluDheYYNPnGdg4kNecb1ajfaGBxW0kutcZH+fSMxmlRZP63suQ1g==" saltValue="guU1vWry8RVweLKjkaeW+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lMZbrgpQPmE9dr0ieyc51qdYhLPQxhCQU/YdwV+PP0dzHgIJnIynE2ZDnevqpkQa1dj4gfKVWMAnU7mzYccprg==" saltValue="sVW7cpw5qiIymQuen50k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jX/IL1WzpDpOzQiJNFYs+tx22Xo5FIClMj1SZe1bBPx6rVDAqZJzQRwKf/KSkH0RlD4zQJU0cNSwssR4L7YMuA==" saltValue="jxJavtWvKIa9XhLGOQhc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ARCysH15yE19L5kQL9ZfIcKmGMosfr8B50S0NUy+LRZwWLNJtnlhsuxzXR4iFEGP2SIKYvZOpTI7lvgA9yg3ZQ==" saltValue="PLLQqMe27BgXXDqhR/tZ2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z43TSlKoHHjuJGppGgU+I7vq29pbvMzJHLu4NDQ+ggQ7kDbCa9LYHj6zrRhHPg3I++VjEutszww5sOGdzx23OQ==" saltValue="EYXDy7crHtYec3hwT0CIh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4.0233655536580492E-3</v>
      </c>
    </row>
    <row r="4" spans="1:8" ht="15.75" customHeight="1" x14ac:dyDescent="0.2">
      <c r="B4" s="19" t="s">
        <v>79</v>
      </c>
      <c r="C4" s="101">
        <v>0.1228700268072636</v>
      </c>
    </row>
    <row r="5" spans="1:8" ht="15.75" customHeight="1" x14ac:dyDescent="0.2">
      <c r="B5" s="19" t="s">
        <v>80</v>
      </c>
      <c r="C5" s="101">
        <v>6.0952016095778279E-2</v>
      </c>
    </row>
    <row r="6" spans="1:8" ht="15.75" customHeight="1" x14ac:dyDescent="0.2">
      <c r="B6" s="19" t="s">
        <v>81</v>
      </c>
      <c r="C6" s="101">
        <v>0.25052948415539211</v>
      </c>
    </row>
    <row r="7" spans="1:8" ht="15.75" customHeight="1" x14ac:dyDescent="0.2">
      <c r="B7" s="19" t="s">
        <v>82</v>
      </c>
      <c r="C7" s="101">
        <v>0.3156167743772183</v>
      </c>
    </row>
    <row r="8" spans="1:8" ht="15.75" customHeight="1" x14ac:dyDescent="0.2">
      <c r="B8" s="19" t="s">
        <v>83</v>
      </c>
      <c r="C8" s="101">
        <v>4.6299750366725926E-3</v>
      </c>
    </row>
    <row r="9" spans="1:8" ht="15.75" customHeight="1" x14ac:dyDescent="0.2">
      <c r="B9" s="19" t="s">
        <v>84</v>
      </c>
      <c r="C9" s="101">
        <v>0.14275968635991829</v>
      </c>
    </row>
    <row r="10" spans="1:8" ht="15.75" customHeight="1" x14ac:dyDescent="0.2">
      <c r="B10" s="19" t="s">
        <v>85</v>
      </c>
      <c r="C10" s="101">
        <v>9.8618671614099027E-2</v>
      </c>
    </row>
    <row r="11" spans="1:8" ht="15.75" customHeight="1" x14ac:dyDescent="0.2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0.1220307108879696</v>
      </c>
      <c r="D14" s="55">
        <v>0.1220307108879696</v>
      </c>
      <c r="E14" s="55">
        <v>0.1220307108879696</v>
      </c>
      <c r="F14" s="55">
        <v>0.1220307108879696</v>
      </c>
    </row>
    <row r="15" spans="1:8" ht="15.75" customHeight="1" x14ac:dyDescent="0.2">
      <c r="B15" s="19" t="s">
        <v>88</v>
      </c>
      <c r="C15" s="101">
        <v>0.27902446754297677</v>
      </c>
      <c r="D15" s="101">
        <v>0.27902446754297677</v>
      </c>
      <c r="E15" s="101">
        <v>0.27902446754297677</v>
      </c>
      <c r="F15" s="101">
        <v>0.27902446754297677</v>
      </c>
    </row>
    <row r="16" spans="1:8" ht="15.75" customHeight="1" x14ac:dyDescent="0.2">
      <c r="B16" s="19" t="s">
        <v>89</v>
      </c>
      <c r="C16" s="101">
        <v>3.7135633713979557E-2</v>
      </c>
      <c r="D16" s="101">
        <v>3.7135633713979557E-2</v>
      </c>
      <c r="E16" s="101">
        <v>3.7135633713979557E-2</v>
      </c>
      <c r="F16" s="101">
        <v>3.7135633713979557E-2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7.2189334923710123E-3</v>
      </c>
      <c r="D19" s="101">
        <v>7.2189334923710123E-3</v>
      </c>
      <c r="E19" s="101">
        <v>7.2189334923710123E-3</v>
      </c>
      <c r="F19" s="101">
        <v>7.2189334923710123E-3</v>
      </c>
    </row>
    <row r="20" spans="1:8" ht="15.75" customHeight="1" x14ac:dyDescent="0.2">
      <c r="B20" s="19" t="s">
        <v>93</v>
      </c>
      <c r="C20" s="101">
        <v>1.119924021538812E-2</v>
      </c>
      <c r="D20" s="101">
        <v>1.119924021538812E-2</v>
      </c>
      <c r="E20" s="101">
        <v>1.119924021538812E-2</v>
      </c>
      <c r="F20" s="101">
        <v>1.119924021538812E-2</v>
      </c>
    </row>
    <row r="21" spans="1:8" ht="15.75" customHeight="1" x14ac:dyDescent="0.2">
      <c r="B21" s="19" t="s">
        <v>94</v>
      </c>
      <c r="C21" s="101">
        <v>0.13524626199883119</v>
      </c>
      <c r="D21" s="101">
        <v>0.13524626199883119</v>
      </c>
      <c r="E21" s="101">
        <v>0.13524626199883119</v>
      </c>
      <c r="F21" s="101">
        <v>0.13524626199883119</v>
      </c>
    </row>
    <row r="22" spans="1:8" ht="15.75" customHeight="1" x14ac:dyDescent="0.2">
      <c r="B22" s="19" t="s">
        <v>95</v>
      </c>
      <c r="C22" s="101">
        <v>0.40814475214848389</v>
      </c>
      <c r="D22" s="101">
        <v>0.40814475214848389</v>
      </c>
      <c r="E22" s="101">
        <v>0.40814475214848389</v>
      </c>
      <c r="F22" s="101">
        <v>0.40814475214848389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5.4573182999999997E-2</v>
      </c>
    </row>
    <row r="27" spans="1:8" ht="15.75" customHeight="1" x14ac:dyDescent="0.2">
      <c r="B27" s="19" t="s">
        <v>102</v>
      </c>
      <c r="C27" s="101">
        <v>5.9409878999999999E-2</v>
      </c>
    </row>
    <row r="28" spans="1:8" ht="15.75" customHeight="1" x14ac:dyDescent="0.2">
      <c r="B28" s="19" t="s">
        <v>103</v>
      </c>
      <c r="C28" s="101">
        <v>0.12098242100000001</v>
      </c>
    </row>
    <row r="29" spans="1:8" ht="15.75" customHeight="1" x14ac:dyDescent="0.2">
      <c r="B29" s="19" t="s">
        <v>104</v>
      </c>
      <c r="C29" s="101">
        <v>0.13495797500000001</v>
      </c>
    </row>
    <row r="30" spans="1:8" ht="15.75" customHeight="1" x14ac:dyDescent="0.2">
      <c r="B30" s="19" t="s">
        <v>2</v>
      </c>
      <c r="C30" s="101">
        <v>8.1454253000000018E-2</v>
      </c>
    </row>
    <row r="31" spans="1:8" ht="15.75" customHeight="1" x14ac:dyDescent="0.2">
      <c r="B31" s="19" t="s">
        <v>105</v>
      </c>
      <c r="C31" s="101">
        <v>6.5903797E-2</v>
      </c>
    </row>
    <row r="32" spans="1:8" ht="15.75" customHeight="1" x14ac:dyDescent="0.2">
      <c r="B32" s="19" t="s">
        <v>106</v>
      </c>
      <c r="C32" s="101">
        <v>0.13216685</v>
      </c>
    </row>
    <row r="33" spans="2:3" ht="15.75" customHeight="1" x14ac:dyDescent="0.2">
      <c r="B33" s="19" t="s">
        <v>107</v>
      </c>
      <c r="C33" s="101">
        <v>0.12743632599999999</v>
      </c>
    </row>
    <row r="34" spans="2:3" ht="15.75" customHeight="1" x14ac:dyDescent="0.2">
      <c r="B34" s="19" t="s">
        <v>108</v>
      </c>
      <c r="C34" s="101">
        <v>0.22311531600000001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QHAdJH2A04u9sml6CCKliVFChhWnwPWKsB6Hm6Nt/25EGGo4mSJy7pyBLtF6PhBckMIiNkvBeVnqLqEIhSRTUA==" saltValue="8cGZ7BGumeKCGIiQUsJRJ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0.69318355379502083</v>
      </c>
      <c r="D2" s="52">
        <f>IFERROR(1-_xlfn.NORM.DIST(_xlfn.NORM.INV(SUM(D4:D5), 0, 1) + 1, 0, 1, TRUE), "")</f>
        <v>0.69318355379502083</v>
      </c>
      <c r="E2" s="52">
        <f>IFERROR(1-_xlfn.NORM.DIST(_xlfn.NORM.INV(SUM(E4:E5), 0, 1) + 1, 0, 1, TRUE), "")</f>
        <v>0.68178295667757594</v>
      </c>
      <c r="F2" s="52">
        <f>IFERROR(1-_xlfn.NORM.DIST(_xlfn.NORM.INV(SUM(F4:F5), 0, 1) + 1, 0, 1, TRUE), "")</f>
        <v>0.46800835157642973</v>
      </c>
      <c r="G2" s="52">
        <f>IFERROR(1-_xlfn.NORM.DIST(_xlfn.NORM.INV(SUM(G4:G5), 0, 1) + 1, 0, 1, TRUE), "")</f>
        <v>0.42314657477946294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0.24064085314174383</v>
      </c>
      <c r="D3" s="52">
        <f>IFERROR(_xlfn.NORM.DIST(_xlfn.NORM.INV(SUM(D4:D5), 0, 1) + 1, 0, 1, TRUE) - SUM(D4:D5), "")</f>
        <v>0.24064085314174383</v>
      </c>
      <c r="E3" s="52">
        <f>IFERROR(_xlfn.NORM.DIST(_xlfn.NORM.INV(SUM(E4:E5), 0, 1) + 1, 0, 1, TRUE) - SUM(E4:E5), "")</f>
        <v>0.24779977325807012</v>
      </c>
      <c r="F3" s="52">
        <f>IFERROR(_xlfn.NORM.DIST(_xlfn.NORM.INV(SUM(F4:F5), 0, 1) + 1, 0, 1, TRUE) - SUM(F4:F5), "")</f>
        <v>0.35313280199756047</v>
      </c>
      <c r="G3" s="52">
        <f>IFERROR(_xlfn.NORM.DIST(_xlfn.NORM.INV(SUM(G4:G5), 0, 1) + 1, 0, 1, TRUE) - SUM(G4:G5), "")</f>
        <v>0.36677517460374814</v>
      </c>
    </row>
    <row r="4" spans="1:15" ht="15.75" customHeight="1" x14ac:dyDescent="0.2">
      <c r="B4" s="5" t="s">
        <v>114</v>
      </c>
      <c r="C4" s="45">
        <v>5.3320139646530193E-2</v>
      </c>
      <c r="D4" s="53">
        <v>5.3320139646530193E-2</v>
      </c>
      <c r="E4" s="53">
        <v>5.2489981055259698E-2</v>
      </c>
      <c r="F4" s="53">
        <v>0.12788374722003901</v>
      </c>
      <c r="G4" s="53">
        <v>0.158230796456337</v>
      </c>
    </row>
    <row r="5" spans="1:15" ht="15.75" customHeight="1" x14ac:dyDescent="0.2">
      <c r="B5" s="5" t="s">
        <v>115</v>
      </c>
      <c r="C5" s="45">
        <v>1.28554534167051E-2</v>
      </c>
      <c r="D5" s="53">
        <v>1.28554534167051E-2</v>
      </c>
      <c r="E5" s="53">
        <v>1.79272890090942E-2</v>
      </c>
      <c r="F5" s="53">
        <v>5.0975099205970799E-2</v>
      </c>
      <c r="G5" s="53">
        <v>5.1847454160451903E-2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0.53756358301903395</v>
      </c>
      <c r="D8" s="52">
        <f>IFERROR(1-_xlfn.NORM.DIST(_xlfn.NORM.INV(SUM(D10:D11), 0, 1) + 1, 0, 1, TRUE), "")</f>
        <v>0.53756358301903395</v>
      </c>
      <c r="E8" s="52">
        <f>IFERROR(1-_xlfn.NORM.DIST(_xlfn.NORM.INV(SUM(E10:E11), 0, 1) + 1, 0, 1, TRUE), "")</f>
        <v>0.61355999784691084</v>
      </c>
      <c r="F8" s="52">
        <f>IFERROR(1-_xlfn.NORM.DIST(_xlfn.NORM.INV(SUM(F10:F11), 0, 1) + 1, 0, 1, TRUE), "")</f>
        <v>0.68349885877969052</v>
      </c>
      <c r="G8" s="52">
        <f>IFERROR(1-_xlfn.NORM.DIST(_xlfn.NORM.INV(SUM(G10:G11), 0, 1) + 1, 0, 1, TRUE), "")</f>
        <v>0.81544930431669593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0.3255241567764125</v>
      </c>
      <c r="D9" s="52">
        <f>IFERROR(_xlfn.NORM.DIST(_xlfn.NORM.INV(SUM(D10:D11), 0, 1) + 1, 0, 1, TRUE) - SUM(D10:D11), "")</f>
        <v>0.3255241567764125</v>
      </c>
      <c r="E9" s="52">
        <f>IFERROR(_xlfn.NORM.DIST(_xlfn.NORM.INV(SUM(E10:E11), 0, 1) + 1, 0, 1, TRUE) - SUM(E10:E11), "")</f>
        <v>0.2876731127299571</v>
      </c>
      <c r="F9" s="52">
        <f>IFERROR(_xlfn.NORM.DIST(_xlfn.NORM.INV(SUM(F10:F11), 0, 1) + 1, 0, 1, TRUE) - SUM(F10:F11), "")</f>
        <v>0.24673103417453979</v>
      </c>
      <c r="G9" s="52">
        <f>IFERROR(_xlfn.NORM.DIST(_xlfn.NORM.INV(SUM(G10:G11), 0, 1) + 1, 0, 1, TRUE) - SUM(G10:G11), "")</f>
        <v>0.15571305118823411</v>
      </c>
    </row>
    <row r="10" spans="1:15" ht="15.75" customHeight="1" x14ac:dyDescent="0.2">
      <c r="B10" s="5" t="s">
        <v>119</v>
      </c>
      <c r="C10" s="45">
        <v>8.0401629209518391E-2</v>
      </c>
      <c r="D10" s="53">
        <v>8.0401629209518391E-2</v>
      </c>
      <c r="E10" s="53">
        <v>6.7012108862400097E-2</v>
      </c>
      <c r="F10" s="53">
        <v>4.9297049641609199E-2</v>
      </c>
      <c r="G10" s="53">
        <v>2.0181475207209601E-2</v>
      </c>
    </row>
    <row r="11" spans="1:15" ht="15.75" customHeight="1" x14ac:dyDescent="0.2">
      <c r="B11" s="5" t="s">
        <v>120</v>
      </c>
      <c r="C11" s="45">
        <v>5.6510630995035199E-2</v>
      </c>
      <c r="D11" s="53">
        <v>5.6510630995035199E-2</v>
      </c>
      <c r="E11" s="53">
        <v>3.1754780560731902E-2</v>
      </c>
      <c r="F11" s="53">
        <v>2.04730574041605E-2</v>
      </c>
      <c r="G11" s="53">
        <v>8.6561692878604005E-3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0.50674149000000002</v>
      </c>
      <c r="D14" s="54">
        <v>0.482549529468</v>
      </c>
      <c r="E14" s="54">
        <v>0.482549529468</v>
      </c>
      <c r="F14" s="54">
        <v>0.36602033348399998</v>
      </c>
      <c r="G14" s="54">
        <v>0.36602033348399998</v>
      </c>
      <c r="H14" s="45">
        <v>0.33500000000000002</v>
      </c>
      <c r="I14" s="55">
        <v>0.33500000000000002</v>
      </c>
      <c r="J14" s="55">
        <v>0.33500000000000002</v>
      </c>
      <c r="K14" s="55">
        <v>0.33500000000000002</v>
      </c>
      <c r="L14" s="45">
        <v>0.30299999999999999</v>
      </c>
      <c r="M14" s="55">
        <v>0.30299999999999999</v>
      </c>
      <c r="N14" s="55">
        <v>0.30299999999999999</v>
      </c>
      <c r="O14" s="55">
        <v>0.30299999999999999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0.29758596696846001</v>
      </c>
      <c r="D15" s="52">
        <f t="shared" si="0"/>
        <v>0.28337914137820092</v>
      </c>
      <c r="E15" s="52">
        <f t="shared" si="0"/>
        <v>0.28337914137820092</v>
      </c>
      <c r="F15" s="52">
        <f t="shared" si="0"/>
        <v>0.21494690491981294</v>
      </c>
      <c r="G15" s="52">
        <f t="shared" si="0"/>
        <v>0.21494690491981294</v>
      </c>
      <c r="H15" s="52">
        <f t="shared" si="0"/>
        <v>0.19673009000000002</v>
      </c>
      <c r="I15" s="52">
        <f t="shared" si="0"/>
        <v>0.19673009000000002</v>
      </c>
      <c r="J15" s="52">
        <f t="shared" si="0"/>
        <v>0.19673009000000002</v>
      </c>
      <c r="K15" s="52">
        <f t="shared" si="0"/>
        <v>0.19673009000000002</v>
      </c>
      <c r="L15" s="52">
        <f t="shared" si="0"/>
        <v>0.17793796200000001</v>
      </c>
      <c r="M15" s="52">
        <f t="shared" si="0"/>
        <v>0.17793796200000001</v>
      </c>
      <c r="N15" s="52">
        <f t="shared" si="0"/>
        <v>0.17793796200000001</v>
      </c>
      <c r="O15" s="52">
        <f t="shared" si="0"/>
        <v>0.17793796200000001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DsgISHZnetrh6guM373H/iGzdiqsba2ps+pzGTCd4BqGIZByoupVtRzF6YrO6C+PSOEGdzwHWDc7PKQL9TNUpA==" saltValue="tnjN77xcdOq7ND57wnSBc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0.55160951614379894</v>
      </c>
      <c r="D2" s="53">
        <v>0.31436900000000001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0.26624441146850603</v>
      </c>
      <c r="D3" s="53">
        <v>0.36587259999999999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0.125422403216362</v>
      </c>
      <c r="D4" s="53">
        <v>0.27279639999999999</v>
      </c>
      <c r="E4" s="53">
        <v>0.90193724632263195</v>
      </c>
      <c r="F4" s="53">
        <v>0.57143712043762196</v>
      </c>
      <c r="G4" s="53">
        <v>0</v>
      </c>
    </row>
    <row r="5" spans="1:7" x14ac:dyDescent="0.2">
      <c r="B5" s="3" t="s">
        <v>132</v>
      </c>
      <c r="C5" s="52">
        <v>5.6723669171333313E-2</v>
      </c>
      <c r="D5" s="52">
        <v>4.6961940824985497E-2</v>
      </c>
      <c r="E5" s="52">
        <f>1-SUM(E2:E4)</f>
        <v>9.8062753677368053E-2</v>
      </c>
      <c r="F5" s="52">
        <f>1-SUM(F2:F4)</f>
        <v>0.42856287956237804</v>
      </c>
      <c r="G5" s="52">
        <f>1-SUM(G2:G4)</f>
        <v>1</v>
      </c>
    </row>
  </sheetData>
  <sheetProtection algorithmName="SHA-512" hashValue="j+/Dc8wjUxD0Bg4qvGZWW7siw1ij3eheuDJDvXUi6uZfC+uskdTuu1rCam7XhyLz0f5bSSPiUFHvOdllZVvpfw==" saltValue="U+XcL5jmeLtiAnTF9WbR5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lCdorPMGBCOvypLJZ4KIsb1iL3qn3UE7z6osC0V15cgCKUVM3BmV91O0h3rHsCe3UNhwFFZtUE6WZopSO5A08w==" saltValue="hGHp3aLM71DpSUXlsg+jP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kdEFJZFZV4Lmb5zgcEoA8Dwt4UaRxabrUmgksa+KVVgYmJ3P4fE4EMODoq1J7UtGzZjLcXuvOQQuN2p9CDof3Q==" saltValue="tTLfuV2y5uzh3+2hVqozq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RSloCrwx3irBipOLpMjBvbmvcFuUI94JHSIxmOPK6v38hq5mCrvHoRfCcCRbzCFw0loRQL+nynOpwc3I0lJS1w==" saltValue="FhdtO4/1ut46pX2mv01OF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s2uuGo9JPEg02gS11oPsHQ7z0tLjA4CP7ww7zlgODXh7NFFPwdOzi+PrIfYVpvKPmVv3JnEBcz4VVHo3AigsLA==" saltValue="aUR9TRqYiLS76JYVnKHmj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2023-01-27T03:44:01Z</dcterms:modified>
</cp:coreProperties>
</file>