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75C801D4-729C-4985-874E-700CA8AFB965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A40" i="2"/>
  <c r="H39" i="2"/>
  <c r="G39" i="2"/>
  <c r="A39" i="2"/>
  <c r="H38" i="2"/>
  <c r="I38" i="2" s="1"/>
  <c r="G38" i="2"/>
  <c r="A24" i="2"/>
  <c r="A23" i="2"/>
  <c r="A22" i="2"/>
  <c r="A18" i="2"/>
  <c r="A16" i="2"/>
  <c r="H11" i="2"/>
  <c r="G11" i="2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H4" i="2"/>
  <c r="I4" i="2" s="1"/>
  <c r="G4" i="2"/>
  <c r="H3" i="2"/>
  <c r="G3" i="2"/>
  <c r="H2" i="2"/>
  <c r="I2" i="2" s="1"/>
  <c r="G2" i="2"/>
  <c r="A2" i="2"/>
  <c r="A37" i="2" s="1"/>
  <c r="C33" i="1"/>
  <c r="C20" i="1"/>
  <c r="A25" i="2" l="1"/>
  <c r="A30" i="2"/>
  <c r="A26" i="2"/>
  <c r="A3" i="2"/>
  <c r="A4" i="2" s="1"/>
  <c r="A5" i="2" s="1"/>
  <c r="A6" i="2" s="1"/>
  <c r="A7" i="2" s="1"/>
  <c r="A8" i="2" s="1"/>
  <c r="A9" i="2" s="1"/>
  <c r="A10" i="2" s="1"/>
  <c r="A11" i="2" s="1"/>
  <c r="I3" i="2"/>
  <c r="A33" i="2"/>
  <c r="A32" i="2"/>
  <c r="I11" i="2"/>
  <c r="A34" i="2"/>
  <c r="A31" i="2"/>
  <c r="A38" i="2"/>
  <c r="A14" i="2"/>
  <c r="I5" i="2"/>
  <c r="A15" i="2"/>
  <c r="A17" i="2"/>
  <c r="I39" i="2"/>
  <c r="A19" i="2"/>
  <c r="A27" i="2"/>
  <c r="A35" i="2"/>
  <c r="A12" i="2"/>
  <c r="A36" i="2"/>
  <c r="A20" i="2"/>
  <c r="A28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<sst xmlns="http://schemas.openxmlformats.org/spreadsheetml/2006/main" count="2092" uniqueCount="337">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</sst>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1020086.421875</v>
      </c>
    </row>
    <row r="8" spans="1:3" ht="15" customHeight="1" x14ac:dyDescent="0.2">
      <c r="B8" s="5" t="s">
        <v>19</v>
      </c>
      <c r="C8" s="44">
        <v>2E-3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0.68451698300000008</v>
      </c>
    </row>
    <row r="11" spans="1:3" ht="15" customHeight="1" x14ac:dyDescent="0.2">
      <c r="B11" s="5" t="s">
        <v>22</v>
      </c>
      <c r="C11" s="45">
        <v>0.85099999999999998</v>
      </c>
    </row>
    <row r="12" spans="1:3" ht="15" customHeight="1" x14ac:dyDescent="0.2">
      <c r="B12" s="5" t="s">
        <v>23</v>
      </c>
      <c r="C12" s="45">
        <v>0.59499999999999997</v>
      </c>
    </row>
    <row r="13" spans="1:3" ht="15" customHeight="1" x14ac:dyDescent="0.2">
      <c r="B13" s="5" t="s">
        <v>24</v>
      </c>
      <c r="C13" s="45">
        <v>0.26800000000000002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1.77E-2</v>
      </c>
    </row>
    <row r="24" spans="1:3" ht="15" customHeight="1" x14ac:dyDescent="0.2">
      <c r="B24" s="15" t="s">
        <v>33</v>
      </c>
      <c r="C24" s="45">
        <v>0.43480000000000002</v>
      </c>
    </row>
    <row r="25" spans="1:3" ht="15" customHeight="1" x14ac:dyDescent="0.2">
      <c r="B25" s="15" t="s">
        <v>34</v>
      </c>
      <c r="C25" s="45">
        <v>0.49220000000000003</v>
      </c>
    </row>
    <row r="26" spans="1:3" ht="15" customHeight="1" x14ac:dyDescent="0.2">
      <c r="B26" s="15" t="s">
        <v>35</v>
      </c>
      <c r="C26" s="45">
        <v>5.5300000000000002E-2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0.20661157022066101</v>
      </c>
    </row>
    <row r="30" spans="1:3" ht="14.25" customHeight="1" x14ac:dyDescent="0.2">
      <c r="B30" s="25" t="s">
        <v>38</v>
      </c>
      <c r="C30" s="99">
        <v>0.15077060531507699</v>
      </c>
    </row>
    <row r="31" spans="1:3" ht="14.25" customHeight="1" x14ac:dyDescent="0.2">
      <c r="B31" s="25" t="s">
        <v>39</v>
      </c>
      <c r="C31" s="99">
        <v>0.13982577621398301</v>
      </c>
    </row>
    <row r="32" spans="1:3" ht="14.25" customHeight="1" x14ac:dyDescent="0.2">
      <c r="B32" s="25" t="s">
        <v>40</v>
      </c>
      <c r="C32" s="99">
        <v>0.50279204825027901</v>
      </c>
    </row>
    <row r="33" spans="1:5" ht="13.15" customHeight="1" x14ac:dyDescent="0.2">
      <c r="B33" s="27" t="s">
        <v>41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11.9268851410695</v>
      </c>
    </row>
    <row r="38" spans="1:5" ht="15" customHeight="1" x14ac:dyDescent="0.2">
      <c r="B38" s="11" t="s">
        <v>45</v>
      </c>
      <c r="C38" s="43">
        <v>14.486694208547</v>
      </c>
      <c r="D38" s="12"/>
      <c r="E38" s="13"/>
    </row>
    <row r="39" spans="1:5" ht="15" customHeight="1" x14ac:dyDescent="0.2">
      <c r="B39" s="11" t="s">
        <v>46</v>
      </c>
      <c r="C39" s="43">
        <v>16.852618704410599</v>
      </c>
      <c r="D39" s="12"/>
      <c r="E39" s="12"/>
    </row>
    <row r="40" spans="1:5" ht="15" customHeight="1" x14ac:dyDescent="0.2">
      <c r="B40" s="11" t="s">
        <v>47</v>
      </c>
      <c r="C40" s="100">
        <v>0.43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10.79415388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9.2652999999999989E-3</v>
      </c>
      <c r="D45" s="12"/>
    </row>
    <row r="46" spans="1:5" ht="15.75" customHeight="1" x14ac:dyDescent="0.2">
      <c r="B46" s="11" t="s">
        <v>52</v>
      </c>
      <c r="C46" s="45">
        <v>7.75169E-2</v>
      </c>
      <c r="D46" s="12"/>
    </row>
    <row r="47" spans="1:5" ht="15.75" customHeight="1" x14ac:dyDescent="0.2">
      <c r="B47" s="11" t="s">
        <v>53</v>
      </c>
      <c r="C47" s="45">
        <v>7.8023099999999998E-2</v>
      </c>
      <c r="D47" s="12"/>
      <c r="E47" s="13"/>
    </row>
    <row r="48" spans="1:5" ht="15" customHeight="1" x14ac:dyDescent="0.2">
      <c r="B48" s="11" t="s">
        <v>54</v>
      </c>
      <c r="C48" s="46">
        <v>0.83519469999999996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2.9</v>
      </c>
      <c r="D51" s="12"/>
    </row>
    <row r="52" spans="1:4" ht="15" customHeight="1" x14ac:dyDescent="0.2">
      <c r="B52" s="11" t="s">
        <v>57</v>
      </c>
      <c r="C52" s="100">
        <v>2.9</v>
      </c>
    </row>
    <row r="53" spans="1:4" ht="15.75" customHeight="1" x14ac:dyDescent="0.2">
      <c r="B53" s="11" t="s">
        <v>58</v>
      </c>
      <c r="C53" s="100">
        <v>2.9</v>
      </c>
    </row>
    <row r="54" spans="1:4" ht="15.75" customHeight="1" x14ac:dyDescent="0.2">
      <c r="B54" s="11" t="s">
        <v>59</v>
      </c>
      <c r="C54" s="100">
        <v>2.9</v>
      </c>
    </row>
    <row r="55" spans="1:4" ht="15.75" customHeight="1" x14ac:dyDescent="0.2">
      <c r="B55" s="11" t="s">
        <v>60</v>
      </c>
      <c r="C55" s="100">
        <v>2.9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2.0689655172413789E-2</v>
      </c>
    </row>
    <row r="59" spans="1:4" ht="15.75" customHeight="1" x14ac:dyDescent="0.2">
      <c r="B59" s="11" t="s">
        <v>63</v>
      </c>
      <c r="C59" s="45">
        <v>0.58013599999999999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7.4720325000000004E-2</v>
      </c>
    </row>
    <row r="63" spans="1:4" ht="15.75" customHeight="1" x14ac:dyDescent="0.2">
      <c r="A63" s="4"/>
    </row>
  </sheetData>
  <sheetProtection algorithmName="SHA-512" hashValue="VGvwEXTDHCKqH/jWqpaA0VFSRLf1oeIuCY18UOrjbeY/D4FLiuhOWNsAl3lg77nUaxidE3o3TtJdTvJtLlQCqw==" saltValue="BsPXrJsLv3fLrx8ddaEh0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0.27432524333800901</v>
      </c>
      <c r="C2" s="98">
        <v>0.95</v>
      </c>
      <c r="D2" s="56">
        <v>55.12482350799813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39.815027292809162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368.86463746807789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2.0501489005115019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12.947326736605079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12.947326736605079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12.947326736605079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12.947326736605079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12.947326736605079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12.947326736605079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0.49606816324237002</v>
      </c>
      <c r="C16" s="98">
        <v>0.95</v>
      </c>
      <c r="D16" s="56">
        <v>0.65409253650042354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0.97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8.5173575549872886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8.5173575549872886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0.1490117</v>
      </c>
      <c r="C21" s="98">
        <v>0.95</v>
      </c>
      <c r="D21" s="56">
        <v>23.330746965205979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22.308947987822169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9.7786897399999989E-3</v>
      </c>
      <c r="C23" s="98">
        <v>0.95</v>
      </c>
      <c r="D23" s="56">
        <v>4.2388047202319106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0.77811925606968502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0.24335039657298599</v>
      </c>
      <c r="C27" s="98">
        <v>0.95</v>
      </c>
      <c r="D27" s="56">
        <v>18.508269134264211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0.39602369999999998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107.01874447998669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1.8336841254333389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0.1186436</v>
      </c>
      <c r="C32" s="98">
        <v>0.95</v>
      </c>
      <c r="D32" s="56">
        <v>1.3977661511371069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0.909213974244787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3.8737149999999998E-2</v>
      </c>
      <c r="C38" s="98">
        <v>0.95</v>
      </c>
      <c r="D38" s="56">
        <v>3.5105839673843442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0.63161319999999999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YcqtI49+CNRURll4KHzvn8RxQMijY2WOSsGXvGA7lHmivhaUAj4GlIcc0EbeTmXa1CLpzyy3dZ5YKJOCj9uFbA==" saltValue="WGcZ9uyLZoIZHIOPnF/4C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Dwa2Cqd3Rz9sjLatv5m+OvjZBV7spRH9KCbpYUCizRuDlocriTUHkV0TmBpW2UogAwrjitFGlRiDydM2SBjatA==" saltValue="OUavTBgapW3jlTEUSWfe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8D2T7FveDVOJd+D04OIca/UPiUkDZkwCt2Ca/7mRwTwNSqSgEW5z48vEFY0TU1HqDj6UdMjfaolGoinzQHHz0w==" saltValue="++gsFz/dcKlVJB1r8rEIv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2.9</v>
      </c>
      <c r="C2" s="21">
        <f>'Données pop de l''année de ref'!C52</f>
        <v>2.9</v>
      </c>
      <c r="D2" s="21">
        <f>'Données pop de l''année de ref'!C53</f>
        <v>2.9</v>
      </c>
      <c r="E2" s="21">
        <f>'Données pop de l''année de ref'!C54</f>
        <v>2.9</v>
      </c>
      <c r="F2" s="21">
        <f>'Données pop de l''année de ref'!C55</f>
        <v>2.9</v>
      </c>
    </row>
    <row r="3" spans="1:6" ht="15.75" customHeight="1" x14ac:dyDescent="0.2">
      <c r="A3" s="3" t="s">
        <v>209</v>
      </c>
      <c r="B3" s="21">
        <f>frac_mam_1month * 2.6</f>
        <v>9.79577742E-2</v>
      </c>
      <c r="C3" s="21">
        <f>frac_mam_1_5months * 2.6</f>
        <v>9.79577742E-2</v>
      </c>
      <c r="D3" s="21">
        <f>frac_mam_6_11months * 2.6</f>
        <v>4.3466602399999998E-2</v>
      </c>
      <c r="E3" s="21">
        <f>frac_mam_12_23months * 2.6</f>
        <v>1.8051505420000002E-2</v>
      </c>
      <c r="F3" s="21">
        <f>frac_mam_24_59months * 2.6</f>
        <v>2.2022551720000002E-2</v>
      </c>
    </row>
    <row r="4" spans="1:6" ht="15.75" customHeight="1" x14ac:dyDescent="0.2">
      <c r="A4" s="3" t="s">
        <v>208</v>
      </c>
      <c r="B4" s="21">
        <f>frac_sam_1month * 2.6</f>
        <v>0.1194798644</v>
      </c>
      <c r="C4" s="21">
        <f>frac_sam_1_5months * 2.6</f>
        <v>0.1194798644</v>
      </c>
      <c r="D4" s="21">
        <f>frac_sam_6_11months * 2.6</f>
        <v>4.0093019200000003E-2</v>
      </c>
      <c r="E4" s="21">
        <f>frac_sam_12_23months * 2.6</f>
        <v>5.8565746199999999E-3</v>
      </c>
      <c r="F4" s="21">
        <f>frac_sam_24_59months * 2.6</f>
        <v>1.5233741119999998E-2</v>
      </c>
    </row>
  </sheetData>
  <sheetProtection algorithmName="SHA-512" hashValue="IzcQp+KEvhuK57iaLpe3ANgAUq5mEEPINrPuRz+YsW2Z+x4WnWP1b53NUeeppchAngjX5qf9jzbcMgdu2vAEJg==" saltValue="M2+/4Cp8z4LkUQfRfmaHX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2E-3</v>
      </c>
      <c r="E2" s="60">
        <f>food_insecure</f>
        <v>2E-3</v>
      </c>
      <c r="F2" s="60">
        <f>food_insecure</f>
        <v>2E-3</v>
      </c>
      <c r="G2" s="60">
        <f>food_insecure</f>
        <v>2E-3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2E-3</v>
      </c>
      <c r="F5" s="60">
        <f>food_insecure</f>
        <v>2E-3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2E-3</v>
      </c>
      <c r="F8" s="60">
        <f>food_insecure</f>
        <v>2E-3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2E-3</v>
      </c>
      <c r="F9" s="60">
        <f>food_insecure</f>
        <v>2E-3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0.59499999999999997</v>
      </c>
      <c r="E10" s="60">
        <f>IF(ISBLANK(comm_deliv), frac_children_health_facility,1)</f>
        <v>0.59499999999999997</v>
      </c>
      <c r="F10" s="60">
        <f>IF(ISBLANK(comm_deliv), frac_children_health_facility,1)</f>
        <v>0.59499999999999997</v>
      </c>
      <c r="G10" s="60">
        <f>IF(ISBLANK(comm_deliv), frac_children_health_facility,1)</f>
        <v>0.59499999999999997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2E-3</v>
      </c>
      <c r="I15" s="60">
        <f>food_insecure</f>
        <v>2E-3</v>
      </c>
      <c r="J15" s="60">
        <f>food_insecure</f>
        <v>2E-3</v>
      </c>
      <c r="K15" s="60">
        <f>food_insecure</f>
        <v>2E-3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0.85099999999999998</v>
      </c>
      <c r="I18" s="60">
        <f>frac_PW_health_facility</f>
        <v>0.85099999999999998</v>
      </c>
      <c r="J18" s="60">
        <f>frac_PW_health_facility</f>
        <v>0.85099999999999998</v>
      </c>
      <c r="K18" s="60">
        <f>frac_PW_health_facility</f>
        <v>0.85099999999999998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0.26800000000000002</v>
      </c>
      <c r="M24" s="60">
        <f>famplan_unmet_need</f>
        <v>0.26800000000000002</v>
      </c>
      <c r="N24" s="60">
        <f>famplan_unmet_need</f>
        <v>0.26800000000000002</v>
      </c>
      <c r="O24" s="60">
        <f>famplan_unmet_need</f>
        <v>0.26800000000000002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0.15471918119713998</v>
      </c>
      <c r="M25" s="60">
        <f>(1-food_insecure)*(0.49)+food_insecure*(0.7)</f>
        <v>0.49042000000000002</v>
      </c>
      <c r="N25" s="60">
        <f>(1-food_insecure)*(0.49)+food_insecure*(0.7)</f>
        <v>0.49042000000000002</v>
      </c>
      <c r="O25" s="60">
        <f>(1-food_insecure)*(0.49)+food_insecure*(0.7)</f>
        <v>0.49042000000000002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6.6308220513059984E-2</v>
      </c>
      <c r="M26" s="60">
        <f>(1-food_insecure)*(0.21)+food_insecure*(0.3)</f>
        <v>0.21017999999999998</v>
      </c>
      <c r="N26" s="60">
        <f>(1-food_insecure)*(0.21)+food_insecure*(0.3)</f>
        <v>0.21017999999999998</v>
      </c>
      <c r="O26" s="60">
        <f>(1-food_insecure)*(0.21)+food_insecure*(0.3)</f>
        <v>0.21017999999999998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9.4455615289799982E-2</v>
      </c>
      <c r="M27" s="60">
        <f>(1-food_insecure)*(0.3)</f>
        <v>0.2994</v>
      </c>
      <c r="N27" s="60">
        <f>(1-food_insecure)*(0.3)</f>
        <v>0.2994</v>
      </c>
      <c r="O27" s="60">
        <f>(1-food_insecure)*(0.3)</f>
        <v>0.2994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0.68451698300000008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fad5lx4p+UXIPy5mY6D3gUVk5ffC6IKNKoonAV7exGVsxnTYbILajofS4v3QOstcGMpR1bmvwI/3vyLu99kErg==" saltValue="H93pqkKqwO2igB5s+fgnG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YVZ+gjLyRBMiZoe9kGB8lEYsdchUE5Fnex16vu+HfAfzpE6N/nx+yYXHiLKUmskd3bRfVEqjHTluZ65GiZ+LvQ==" saltValue="x3Tv0VmESirb961oSre6w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x8XGGw3rFLhbsAeHud2EBCAsQw1qyukxusDgvqHR8074q4kIjSnsFxI50mhHlZ1Cmgy8+VWfe6p8TrvXNUpNCA==" saltValue="ZGtes6R7yIY1a+d28fS2P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VQ46T89GVS9A0XWpblSaRMhSYKckqEe10jZ71Jq4yM9/R2XzgpRf3ssSJF32MhLw9gWXJDDbzUyMRuyWNzvmBw==" saltValue="soVzFEE/F31wSpk2Xb4BB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5EqoCj4PaXP4HeJTWphzq3Nbq0xjb+h3PKwNMhIWDUyvlm/EuFZZnSnoFcnbOCozdhkddAWg85U9qqXGtkN4GQ==" saltValue="FV0cWbZ7x5swhOtbCLU0Q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2sRliyxya5LaE8lTAQV9ctZ9ogRjR2Tf2Zt5bm11X5u83++LyqU+uWE6GuYincpsa2fYIeh8FGuDBnRHHBCtTg==" saltValue="vgmBXWSSBTVFnTPWMEvEZ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192914.56520000001</v>
      </c>
      <c r="C2" s="49">
        <v>387000</v>
      </c>
      <c r="D2" s="49">
        <v>838000</v>
      </c>
      <c r="E2" s="49">
        <v>6359000</v>
      </c>
      <c r="F2" s="49">
        <v>5895000</v>
      </c>
      <c r="G2" s="17">
        <f t="shared" ref="G2:G11" si="0">C2+D2+E2+F2</f>
        <v>13479000</v>
      </c>
      <c r="H2" s="17">
        <f t="shared" ref="H2:H11" si="1">(B2 + stillbirth*B2/(1000-stillbirth))/(1-abortion)</f>
        <v>221613.22406053415</v>
      </c>
      <c r="I2" s="17">
        <f t="shared" ref="I2:I11" si="2">G2-H2</f>
        <v>13257386.775939466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189486.5154</v>
      </c>
      <c r="C3" s="50">
        <v>390000</v>
      </c>
      <c r="D3" s="50">
        <v>819000</v>
      </c>
      <c r="E3" s="50">
        <v>6329000</v>
      </c>
      <c r="F3" s="50">
        <v>5967000</v>
      </c>
      <c r="G3" s="17">
        <f t="shared" si="0"/>
        <v>13505000</v>
      </c>
      <c r="H3" s="17">
        <f t="shared" si="1"/>
        <v>217675.2053441637</v>
      </c>
      <c r="I3" s="17">
        <f t="shared" si="2"/>
        <v>13287324.794655837</v>
      </c>
    </row>
    <row r="4" spans="1:9" ht="15.75" customHeight="1" x14ac:dyDescent="0.2">
      <c r="A4" s="5">
        <f t="shared" si="3"/>
        <v>2023</v>
      </c>
      <c r="B4" s="49">
        <v>185903.484</v>
      </c>
      <c r="C4" s="50">
        <v>396000</v>
      </c>
      <c r="D4" s="50">
        <v>803000</v>
      </c>
      <c r="E4" s="50">
        <v>6288000</v>
      </c>
      <c r="F4" s="50">
        <v>6021000</v>
      </c>
      <c r="G4" s="17">
        <f t="shared" si="0"/>
        <v>13508000</v>
      </c>
      <c r="H4" s="17">
        <f t="shared" si="1"/>
        <v>213559.14941214572</v>
      </c>
      <c r="I4" s="17">
        <f t="shared" si="2"/>
        <v>13294440.850587854</v>
      </c>
    </row>
    <row r="5" spans="1:9" ht="15.75" customHeight="1" x14ac:dyDescent="0.2">
      <c r="A5" s="5">
        <f t="shared" si="3"/>
        <v>2024</v>
      </c>
      <c r="B5" s="49">
        <v>182155.84319999989</v>
      </c>
      <c r="C5" s="50">
        <v>404000</v>
      </c>
      <c r="D5" s="50">
        <v>790000</v>
      </c>
      <c r="E5" s="50">
        <v>6250000</v>
      </c>
      <c r="F5" s="50">
        <v>6064000</v>
      </c>
      <c r="G5" s="17">
        <f t="shared" si="0"/>
        <v>13508000</v>
      </c>
      <c r="H5" s="17">
        <f t="shared" si="1"/>
        <v>209253.99619860895</v>
      </c>
      <c r="I5" s="17">
        <f t="shared" si="2"/>
        <v>13298746.003801391</v>
      </c>
    </row>
    <row r="6" spans="1:9" ht="15.75" customHeight="1" x14ac:dyDescent="0.2">
      <c r="A6" s="5">
        <f t="shared" si="3"/>
        <v>2025</v>
      </c>
      <c r="B6" s="49">
        <v>178250.016</v>
      </c>
      <c r="C6" s="50">
        <v>416000</v>
      </c>
      <c r="D6" s="50">
        <v>780000</v>
      </c>
      <c r="E6" s="50">
        <v>6227000</v>
      </c>
      <c r="F6" s="50">
        <v>6099000</v>
      </c>
      <c r="G6" s="17">
        <f t="shared" si="0"/>
        <v>13522000</v>
      </c>
      <c r="H6" s="17">
        <f t="shared" si="1"/>
        <v>204767.12421194516</v>
      </c>
      <c r="I6" s="17">
        <f t="shared" si="2"/>
        <v>13317232.875788055</v>
      </c>
    </row>
    <row r="7" spans="1:9" ht="15.75" customHeight="1" x14ac:dyDescent="0.2">
      <c r="A7" s="5">
        <f t="shared" si="3"/>
        <v>2026</v>
      </c>
      <c r="B7" s="49">
        <v>175602.51519999999</v>
      </c>
      <c r="C7" s="50">
        <v>431000</v>
      </c>
      <c r="D7" s="50">
        <v>774000</v>
      </c>
      <c r="E7" s="50">
        <v>6218000</v>
      </c>
      <c r="F7" s="50">
        <v>6125000</v>
      </c>
      <c r="G7" s="17">
        <f t="shared" si="0"/>
        <v>13548000</v>
      </c>
      <c r="H7" s="17">
        <f t="shared" si="1"/>
        <v>201725.77174909419</v>
      </c>
      <c r="I7" s="17">
        <f t="shared" si="2"/>
        <v>13346274.228250906</v>
      </c>
    </row>
    <row r="8" spans="1:9" ht="15.75" customHeight="1" x14ac:dyDescent="0.2">
      <c r="A8" s="5">
        <f t="shared" si="3"/>
        <v>2027</v>
      </c>
      <c r="B8" s="49">
        <v>172829.04120000001</v>
      </c>
      <c r="C8" s="50">
        <v>450000</v>
      </c>
      <c r="D8" s="50">
        <v>772000</v>
      </c>
      <c r="E8" s="50">
        <v>6222000</v>
      </c>
      <c r="F8" s="50">
        <v>6147000</v>
      </c>
      <c r="G8" s="17">
        <f t="shared" si="0"/>
        <v>13591000</v>
      </c>
      <c r="H8" s="17">
        <f t="shared" si="1"/>
        <v>198539.70586365496</v>
      </c>
      <c r="I8" s="17">
        <f t="shared" si="2"/>
        <v>13392460.294136345</v>
      </c>
    </row>
    <row r="9" spans="1:9" ht="15.75" customHeight="1" x14ac:dyDescent="0.2">
      <c r="A9" s="5">
        <f t="shared" si="3"/>
        <v>2028</v>
      </c>
      <c r="B9" s="49">
        <v>169947.71919999999</v>
      </c>
      <c r="C9" s="50">
        <v>470000</v>
      </c>
      <c r="D9" s="50">
        <v>774000</v>
      </c>
      <c r="E9" s="50">
        <v>6238000</v>
      </c>
      <c r="F9" s="50">
        <v>6161000</v>
      </c>
      <c r="G9" s="17">
        <f t="shared" si="0"/>
        <v>13643000</v>
      </c>
      <c r="H9" s="17">
        <f t="shared" si="1"/>
        <v>195229.74812503342</v>
      </c>
      <c r="I9" s="17">
        <f t="shared" si="2"/>
        <v>13447770.251874967</v>
      </c>
    </row>
    <row r="10" spans="1:9" ht="15.75" customHeight="1" x14ac:dyDescent="0.2">
      <c r="A10" s="5">
        <f t="shared" si="3"/>
        <v>2029</v>
      </c>
      <c r="B10" s="49">
        <v>166949.26079999999</v>
      </c>
      <c r="C10" s="50">
        <v>486000</v>
      </c>
      <c r="D10" s="50">
        <v>781000</v>
      </c>
      <c r="E10" s="50">
        <v>6256000</v>
      </c>
      <c r="F10" s="50">
        <v>6166000</v>
      </c>
      <c r="G10" s="17">
        <f t="shared" si="0"/>
        <v>13689000</v>
      </c>
      <c r="H10" s="17">
        <f t="shared" si="1"/>
        <v>191785.22835771317</v>
      </c>
      <c r="I10" s="17">
        <f t="shared" si="2"/>
        <v>13497214.771642286</v>
      </c>
    </row>
    <row r="11" spans="1:9" ht="15.75" customHeight="1" x14ac:dyDescent="0.2">
      <c r="A11" s="5">
        <f t="shared" si="3"/>
        <v>2030</v>
      </c>
      <c r="B11" s="49">
        <v>163863.92000000001</v>
      </c>
      <c r="C11" s="50">
        <v>497000</v>
      </c>
      <c r="D11" s="50">
        <v>793000</v>
      </c>
      <c r="E11" s="50">
        <v>6272000</v>
      </c>
      <c r="F11" s="50">
        <v>6162000</v>
      </c>
      <c r="G11" s="17">
        <f t="shared" si="0"/>
        <v>13724000</v>
      </c>
      <c r="H11" s="17">
        <f t="shared" si="1"/>
        <v>188240.90125465262</v>
      </c>
      <c r="I11" s="17">
        <f t="shared" si="2"/>
        <v>13535759.098745348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Hm0fU8soZscTZ5El+0MfCm2HZLWnHMtpTOeZF0SzvmabjnHtu8Zn3K0Q2RQzvGzjygITkesmFZCvyMHqJTw+bQ==" saltValue="kQAVg3sIoUqwGaXwHaNRS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cC4UEDHhckQ1uEKZMTbYCvjRO6OVV1h685voLBbsPcoWgg8t2g0mguu+8pqWRhjXGfUwVnaLFWwovdW/q8m/xg==" saltValue="Yd65dLkRIbrhEWzo8HY/U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T0eYYr5+9GROWSVJ1lADn+xlMVkjlUgELCJRYeXVp1JDpy55pzZ8q3C2o7CwFxVzQSBz0NiaaGDF45haBoEkUQ==" saltValue="xhMYQTZs5w2QlbM+TKqmP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6UgsbLzDQ3RZ3/DRuJ3zdYMOFmdEhd3UdCTr7cPI8MC7zYJtwNc45IAjUH0ptlFAODBGyWcz7p/EQ+FWdKopMQ==" saltValue="lACa1mgr4Q+IJkWPD+139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sxPXaB/QsxnPyqtjyLA0BsDd5J35qSZGbbrPKoeR/ti0YeZZCuGkcgd3P8FzUGdMjYxWxCilkTZTUmENgJ+a0g==" saltValue="5X/BswtTvF5W5+N3br3r8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1F/OPWcln+5ls9nDU2hm5e70eKiXQ6LsUdG7kqPa6mlroIpP7CLFYNt3iBk5j+SYt0mU57fpd7srsrq75FZ3ww==" saltValue="LBqA+XkGvXWx6Sqmpi1F6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UYhalajrhKgiQOBYZsD+fWWP2Hcpggm41ttwWOHgJNPSWazBkZUzp5+o+HNaFmmE93HQ9W6Tm1yz6pv9iPmoAA==" saltValue="XJ2rvWUi+5ASpbCJehx+6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XLQGKuxLdDcSxC8mjwGzyOLWLA1lx/y7cOAxkyIEPsso85T9ZVqpkRCCuiqMtimV9MWPe2kTUtAm4I34/5I48g==" saltValue="PUPrUCzgSI6AiZP8eToja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gbQBrCB61vpTXFSrmGjwdat7OtQsZ9MeRyBWgT/GBe/3Us38+FhN4S8UgL2IuwLW28SEAGKxFLaHMgP/ymSG1Q==" saltValue="EWBWeXx+g/QElDFP+4lM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64gcQutP0CJrRMX8Qglfo7HGXyMreCUh+ZPc5xIf6YnGZjdWnY3dI2hthjVnRuK/A04lNr10AsJXrjag7FcV5g==" saltValue="a2/ct8moRO///YhPzY/Pk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4.7667660119247293E-2</v>
      </c>
    </row>
    <row r="5" spans="1:8" ht="15.75" customHeight="1" x14ac:dyDescent="0.2">
      <c r="B5" s="19" t="s">
        <v>80</v>
      </c>
      <c r="C5" s="101">
        <v>3.729571836457974E-2</v>
      </c>
    </row>
    <row r="6" spans="1:8" ht="15.75" customHeight="1" x14ac:dyDescent="0.2">
      <c r="B6" s="19" t="s">
        <v>81</v>
      </c>
      <c r="C6" s="101">
        <v>0.16580467752429509</v>
      </c>
    </row>
    <row r="7" spans="1:8" ht="15.75" customHeight="1" x14ac:dyDescent="0.2">
      <c r="B7" s="19" t="s">
        <v>82</v>
      </c>
      <c r="C7" s="101">
        <v>0.34745256024387122</v>
      </c>
    </row>
    <row r="8" spans="1:8" ht="15.75" customHeight="1" x14ac:dyDescent="0.2">
      <c r="B8" s="19" t="s">
        <v>83</v>
      </c>
      <c r="C8" s="101">
        <v>1.140553606454835E-2</v>
      </c>
    </row>
    <row r="9" spans="1:8" ht="15.75" customHeight="1" x14ac:dyDescent="0.2">
      <c r="B9" s="19" t="s">
        <v>84</v>
      </c>
      <c r="C9" s="101">
        <v>0.25396543930383741</v>
      </c>
    </row>
    <row r="10" spans="1:8" ht="15.75" customHeight="1" x14ac:dyDescent="0.2">
      <c r="B10" s="19" t="s">
        <v>85</v>
      </c>
      <c r="C10" s="101">
        <v>0.1364084083796209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5.5796736213196529E-2</v>
      </c>
      <c r="D14" s="55">
        <v>5.5796736213196529E-2</v>
      </c>
      <c r="E14" s="55">
        <v>5.5796736213196529E-2</v>
      </c>
      <c r="F14" s="55">
        <v>5.5796736213196529E-2</v>
      </c>
    </row>
    <row r="15" spans="1:8" ht="15.75" customHeight="1" x14ac:dyDescent="0.2">
      <c r="B15" s="19" t="s">
        <v>88</v>
      </c>
      <c r="C15" s="101">
        <v>0.14131808072338431</v>
      </c>
      <c r="D15" s="101">
        <v>0.14131808072338431</v>
      </c>
      <c r="E15" s="101">
        <v>0.14131808072338431</v>
      </c>
      <c r="F15" s="101">
        <v>0.14131808072338431</v>
      </c>
    </row>
    <row r="16" spans="1:8" ht="15.75" customHeight="1" x14ac:dyDescent="0.2">
      <c r="B16" s="19" t="s">
        <v>89</v>
      </c>
      <c r="C16" s="101">
        <v>2.0646064983999891E-2</v>
      </c>
      <c r="D16" s="101">
        <v>2.0646064983999891E-2</v>
      </c>
      <c r="E16" s="101">
        <v>2.0646064983999891E-2</v>
      </c>
      <c r="F16" s="101">
        <v>2.0646064983999891E-2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2.2269139889455909E-2</v>
      </c>
      <c r="D19" s="101">
        <v>2.2269139889455909E-2</v>
      </c>
      <c r="E19" s="101">
        <v>2.2269139889455909E-2</v>
      </c>
      <c r="F19" s="101">
        <v>2.2269139889455909E-2</v>
      </c>
    </row>
    <row r="20" spans="1:8" ht="15.75" customHeight="1" x14ac:dyDescent="0.2">
      <c r="B20" s="19" t="s">
        <v>93</v>
      </c>
      <c r="C20" s="101">
        <v>9.2807152495646347E-3</v>
      </c>
      <c r="D20" s="101">
        <v>9.2807152495646347E-3</v>
      </c>
      <c r="E20" s="101">
        <v>9.2807152495646347E-3</v>
      </c>
      <c r="F20" s="101">
        <v>9.2807152495646347E-3</v>
      </c>
    </row>
    <row r="21" spans="1:8" ht="15.75" customHeight="1" x14ac:dyDescent="0.2">
      <c r="B21" s="19" t="s">
        <v>94</v>
      </c>
      <c r="C21" s="101">
        <v>8.1080531540597675E-2</v>
      </c>
      <c r="D21" s="101">
        <v>8.1080531540597675E-2</v>
      </c>
      <c r="E21" s="101">
        <v>8.1080531540597675E-2</v>
      </c>
      <c r="F21" s="101">
        <v>8.1080531540597675E-2</v>
      </c>
    </row>
    <row r="22" spans="1:8" ht="15.75" customHeight="1" x14ac:dyDescent="0.2">
      <c r="B22" s="19" t="s">
        <v>95</v>
      </c>
      <c r="C22" s="101">
        <v>0.66960873139980104</v>
      </c>
      <c r="D22" s="101">
        <v>0.66960873139980104</v>
      </c>
      <c r="E22" s="101">
        <v>0.66960873139980104</v>
      </c>
      <c r="F22" s="101">
        <v>0.66960873139980104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1.1136350999999999E-2</v>
      </c>
    </row>
    <row r="27" spans="1:8" ht="15.75" customHeight="1" x14ac:dyDescent="0.2">
      <c r="B27" s="19" t="s">
        <v>102</v>
      </c>
      <c r="C27" s="101">
        <v>3.6968140000000001E-3</v>
      </c>
    </row>
    <row r="28" spans="1:8" ht="15.75" customHeight="1" x14ac:dyDescent="0.2">
      <c r="B28" s="19" t="s">
        <v>103</v>
      </c>
      <c r="C28" s="101">
        <v>0.34672293799999998</v>
      </c>
    </row>
    <row r="29" spans="1:8" ht="15.75" customHeight="1" x14ac:dyDescent="0.2">
      <c r="B29" s="19" t="s">
        <v>104</v>
      </c>
      <c r="C29" s="101">
        <v>0.10583593600000001</v>
      </c>
    </row>
    <row r="30" spans="1:8" ht="15.75" customHeight="1" x14ac:dyDescent="0.2">
      <c r="B30" s="19" t="s">
        <v>2</v>
      </c>
      <c r="C30" s="101">
        <v>4.4921836E-2</v>
      </c>
    </row>
    <row r="31" spans="1:8" ht="15.75" customHeight="1" x14ac:dyDescent="0.2">
      <c r="B31" s="19" t="s">
        <v>105</v>
      </c>
      <c r="C31" s="101">
        <v>3.5084725999999997E-2</v>
      </c>
    </row>
    <row r="32" spans="1:8" ht="15.75" customHeight="1" x14ac:dyDescent="0.2">
      <c r="B32" s="19" t="s">
        <v>106</v>
      </c>
      <c r="C32" s="101">
        <v>8.1190229000000003E-2</v>
      </c>
    </row>
    <row r="33" spans="2:3" ht="15.75" customHeight="1" x14ac:dyDescent="0.2">
      <c r="B33" s="19" t="s">
        <v>107</v>
      </c>
      <c r="C33" s="101">
        <v>9.2724770999999998E-2</v>
      </c>
    </row>
    <row r="34" spans="2:3" ht="15.75" customHeight="1" x14ac:dyDescent="0.2">
      <c r="B34" s="19" t="s">
        <v>108</v>
      </c>
      <c r="C34" s="101">
        <v>0.2786864</v>
      </c>
    </row>
    <row r="35" spans="2:3" ht="15.75" customHeight="1" x14ac:dyDescent="0.2">
      <c r="B35" s="27" t="s">
        <v>41</v>
      </c>
      <c r="C35" s="48">
        <f>SUM(C26:C34)</f>
        <v>1.0000000010000001</v>
      </c>
    </row>
  </sheetData>
  <sheetProtection algorithmName="SHA-512" hashValue="l+sX7PJ7q8sPxVvYN5VecAKveHXjRElWxu0uE15hAT+XnxzXzhOvNyawDIptOPS9qnpw5LaEx8fYXxEyudXBmg==" saltValue="I0J6u0b9X/l0MkWW5bojB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0.59095190399571484</v>
      </c>
      <c r="D2" s="52">
        <f>IFERROR(1-_xlfn.NORM.DIST(_xlfn.NORM.INV(SUM(D4:D5), 0, 1) + 1, 0, 1, TRUE), "")</f>
        <v>0.59095190399571484</v>
      </c>
      <c r="E2" s="52">
        <f>IFERROR(1-_xlfn.NORM.DIST(_xlfn.NORM.INV(SUM(E4:E5), 0, 1) + 1, 0, 1, TRUE), "")</f>
        <v>0.66914460455457458</v>
      </c>
      <c r="F2" s="52">
        <f>IFERROR(1-_xlfn.NORM.DIST(_xlfn.NORM.INV(SUM(F4:F5), 0, 1) + 1, 0, 1, TRUE), "")</f>
        <v>0.64837007187160967</v>
      </c>
      <c r="G2" s="52">
        <f>IFERROR(1-_xlfn.NORM.DIST(_xlfn.NORM.INV(SUM(G4:G5), 0, 1) + 1, 0, 1, TRUE), "")</f>
        <v>0.65759330856216769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0.29969847800428517</v>
      </c>
      <c r="D3" s="52">
        <f>IFERROR(_xlfn.NORM.DIST(_xlfn.NORM.INV(SUM(D4:D5), 0, 1) + 1, 0, 1, TRUE) - SUM(D4:D5), "")</f>
        <v>0.29969847800428517</v>
      </c>
      <c r="E3" s="52">
        <f>IFERROR(_xlfn.NORM.DIST(_xlfn.NORM.INV(SUM(E4:E5), 0, 1) + 1, 0, 1, TRUE) - SUM(E4:E5), "")</f>
        <v>0.2555748464454255</v>
      </c>
      <c r="F3" s="52">
        <f>IFERROR(_xlfn.NORM.DIST(_xlfn.NORM.INV(SUM(F4:F5), 0, 1) + 1, 0, 1, TRUE) - SUM(F4:F5), "")</f>
        <v>0.26797871912839039</v>
      </c>
      <c r="G3" s="52">
        <f>IFERROR(_xlfn.NORM.DIST(_xlfn.NORM.INV(SUM(G4:G5), 0, 1) + 1, 0, 1, TRUE) - SUM(G4:G5), "")</f>
        <v>0.26253032543783228</v>
      </c>
    </row>
    <row r="4" spans="1:15" ht="15.75" customHeight="1" x14ac:dyDescent="0.2">
      <c r="B4" s="5" t="s">
        <v>114</v>
      </c>
      <c r="C4" s="45">
        <v>5.6270803999999987E-2</v>
      </c>
      <c r="D4" s="53">
        <v>5.6270803999999987E-2</v>
      </c>
      <c r="E4" s="53">
        <v>4.6593417999999998E-2</v>
      </c>
      <c r="F4" s="53">
        <v>4.2573742999999997E-2</v>
      </c>
      <c r="G4" s="53">
        <v>4.4178987000000003E-2</v>
      </c>
    </row>
    <row r="5" spans="1:15" ht="15.75" customHeight="1" x14ac:dyDescent="0.2">
      <c r="B5" s="5" t="s">
        <v>115</v>
      </c>
      <c r="C5" s="45">
        <v>5.3078814000000002E-2</v>
      </c>
      <c r="D5" s="53">
        <v>5.3078814000000002E-2</v>
      </c>
      <c r="E5" s="53">
        <v>2.8687131000000001E-2</v>
      </c>
      <c r="F5" s="53">
        <v>4.1077465999999993E-2</v>
      </c>
      <c r="G5" s="53">
        <v>3.5697379000000001E-2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0.64842159089883622</v>
      </c>
      <c r="D8" s="52">
        <f>IFERROR(1-_xlfn.NORM.DIST(_xlfn.NORM.INV(SUM(D10:D11), 0, 1) + 1, 0, 1, TRUE), "")</f>
        <v>0.64842159089883622</v>
      </c>
      <c r="E8" s="52">
        <f>IFERROR(1-_xlfn.NORM.DIST(_xlfn.NORM.INV(SUM(E10:E11), 0, 1) + 1, 0, 1, TRUE), "")</f>
        <v>0.80240866942806555</v>
      </c>
      <c r="F8" s="52">
        <f>IFERROR(1-_xlfn.NORM.DIST(_xlfn.NORM.INV(SUM(F10:F11), 0, 1) + 1, 0, 1, TRUE), "")</f>
        <v>0.9127132329142662</v>
      </c>
      <c r="G8" s="52">
        <f>IFERROR(1-_xlfn.NORM.DIST(_xlfn.NORM.INV(SUM(G10:G11), 0, 1) + 1, 0, 1, TRUE), "")</f>
        <v>0.88261281648650125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0.26794854810116375</v>
      </c>
      <c r="D9" s="52">
        <f>IFERROR(_xlfn.NORM.DIST(_xlfn.NORM.INV(SUM(D10:D11), 0, 1) + 1, 0, 1, TRUE) - SUM(D10:D11), "")</f>
        <v>0.26794854810116375</v>
      </c>
      <c r="E9" s="52">
        <f>IFERROR(_xlfn.NORM.DIST(_xlfn.NORM.INV(SUM(E10:E11), 0, 1) + 1, 0, 1, TRUE) - SUM(E10:E11), "")</f>
        <v>0.16545301457193443</v>
      </c>
      <c r="F9" s="52">
        <f>IFERROR(_xlfn.NORM.DIST(_xlfn.NORM.INV(SUM(F10:F11), 0, 1) + 1, 0, 1, TRUE) - SUM(F10:F11), "")</f>
        <v>7.809135168573382E-2</v>
      </c>
      <c r="G9" s="52">
        <f>IFERROR(_xlfn.NORM.DIST(_xlfn.NORM.INV(SUM(G10:G11), 0, 1) + 1, 0, 1, TRUE) - SUM(G10:G11), "")</f>
        <v>0.10305784011349872</v>
      </c>
    </row>
    <row r="10" spans="1:15" ht="15.75" customHeight="1" x14ac:dyDescent="0.2">
      <c r="B10" s="5" t="s">
        <v>119</v>
      </c>
      <c r="C10" s="45">
        <v>3.7676067000000001E-2</v>
      </c>
      <c r="D10" s="53">
        <v>3.7676067000000001E-2</v>
      </c>
      <c r="E10" s="53">
        <v>1.6717923999999999E-2</v>
      </c>
      <c r="F10" s="53">
        <v>6.9428867000000003E-3</v>
      </c>
      <c r="G10" s="53">
        <v>8.4702122000000005E-3</v>
      </c>
    </row>
    <row r="11" spans="1:15" ht="15.75" customHeight="1" x14ac:dyDescent="0.2">
      <c r="B11" s="5" t="s">
        <v>120</v>
      </c>
      <c r="C11" s="45">
        <v>4.5953793999999999E-2</v>
      </c>
      <c r="D11" s="53">
        <v>4.5953793999999999E-2</v>
      </c>
      <c r="E11" s="53">
        <v>1.5420392E-2</v>
      </c>
      <c r="F11" s="53">
        <v>2.2525287E-3</v>
      </c>
      <c r="G11" s="53">
        <v>5.8591311999999993E-3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0.42884647224999989</v>
      </c>
      <c r="D14" s="54">
        <v>0.41391502033799987</v>
      </c>
      <c r="E14" s="54">
        <v>0.41391502033799987</v>
      </c>
      <c r="F14" s="54">
        <v>0.18722120341099999</v>
      </c>
      <c r="G14" s="54">
        <v>0.18722120341099999</v>
      </c>
      <c r="H14" s="45">
        <v>0.36699999999999999</v>
      </c>
      <c r="I14" s="55">
        <v>0.36699999999999999</v>
      </c>
      <c r="J14" s="55">
        <v>0.36699999999999999</v>
      </c>
      <c r="K14" s="55">
        <v>0.36699999999999999</v>
      </c>
      <c r="L14" s="45">
        <v>0.31</v>
      </c>
      <c r="M14" s="55">
        <v>0.31</v>
      </c>
      <c r="N14" s="55">
        <v>0.31</v>
      </c>
      <c r="O14" s="55">
        <v>0.31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0.24878927702522594</v>
      </c>
      <c r="D15" s="52">
        <f t="shared" si="0"/>
        <v>0.2401270042388059</v>
      </c>
      <c r="E15" s="52">
        <f t="shared" si="0"/>
        <v>0.2401270042388059</v>
      </c>
      <c r="F15" s="52">
        <f t="shared" si="0"/>
        <v>0.10861376006204389</v>
      </c>
      <c r="G15" s="52">
        <f t="shared" si="0"/>
        <v>0.10861376006204389</v>
      </c>
      <c r="H15" s="52">
        <f t="shared" si="0"/>
        <v>0.21290991199999998</v>
      </c>
      <c r="I15" s="52">
        <f t="shared" si="0"/>
        <v>0.21290991199999998</v>
      </c>
      <c r="J15" s="52">
        <f t="shared" si="0"/>
        <v>0.21290991199999998</v>
      </c>
      <c r="K15" s="52">
        <f t="shared" si="0"/>
        <v>0.21290991199999998</v>
      </c>
      <c r="L15" s="52">
        <f t="shared" si="0"/>
        <v>0.17984216</v>
      </c>
      <c r="M15" s="52">
        <f t="shared" si="0"/>
        <v>0.17984216</v>
      </c>
      <c r="N15" s="52">
        <f t="shared" si="0"/>
        <v>0.17984216</v>
      </c>
      <c r="O15" s="52">
        <f t="shared" si="0"/>
        <v>0.17984216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YM3i9X1tXfWy3qBWNc2d/8NJCXohdPXSx/v0CFzD8lNmbFiFzGAblqtG7SLNDPFEwEx5xjzTQbuSVcmT2E7OKw==" saltValue="pwRbQBS+z0tDq09aNp/YU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0.22651660000000001</v>
      </c>
      <c r="D2" s="53">
        <v>0.1186436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0.34792010000000001</v>
      </c>
      <c r="D3" s="53">
        <v>0.13020860000000001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0.36197590000000002</v>
      </c>
      <c r="D4" s="53">
        <v>0.54891789999999996</v>
      </c>
      <c r="E4" s="53">
        <v>0.64767473936080899</v>
      </c>
      <c r="F4" s="53">
        <v>0.33920136094093301</v>
      </c>
      <c r="G4" s="53">
        <v>0</v>
      </c>
    </row>
    <row r="5" spans="1:7" x14ac:dyDescent="0.2">
      <c r="B5" s="3" t="s">
        <v>132</v>
      </c>
      <c r="C5" s="52">
        <v>6.3587459999999998E-2</v>
      </c>
      <c r="D5" s="52">
        <v>0.20222999999999999</v>
      </c>
      <c r="E5" s="52">
        <f>1-SUM(E2:E4)</f>
        <v>0.35232526063919101</v>
      </c>
      <c r="F5" s="52">
        <f>1-SUM(F2:F4)</f>
        <v>0.66079863905906699</v>
      </c>
      <c r="G5" s="52">
        <f>1-SUM(G2:G4)</f>
        <v>1</v>
      </c>
    </row>
  </sheetData>
  <sheetProtection algorithmName="SHA-512" hashValue="Oy46Juo/6WTTcnlTvgSoTCOSP36F1uusnGgbC3JpS0JNUu1Ap0yMyCl227WVhepBmEd3MVB2L4MgzRV3NJNfRA==" saltValue="RxPqoGNvjMuftu9gCdzh4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mcj56yUrzPZpqsapqt+gmRLz7y+qLoEXM++uSg1MLn6cgBEwt7NO98JMow//2iUCyrvGYZLHdicMdzVqW17MaQ==" saltValue="zjvpZZ7yT9D+eeGe31QdS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FpDVC97wMPyulqolyaPf0JKByKETcqc6YKRnPHx7Ae6dn9YFSfIsuCjtsA+Yg7pTGc8dlLhozLI/tlB3oQ/ryw==" saltValue="7qpUyYtRho599DJDpv6Hj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rUESZrHA3Bzvzxqv1kUbyjOdJ/n/0dHI/VSD8/jFjpV3VC/hkrWxOEy84rA3p6rA/AfOpY9nW80RWzMD7A63Iw==" saltValue="Pu6XYxcujDail9JZ6Y86n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a1WTXtfKx/hDZYNXw1+TEv1mwDZv3n12YPBsHgTb2bTnXmlwqV/2Uqmdr1rzHhMf834MYV+SBYGQwHCRoMvjaA==" saltValue="5gHj6vHtDsic5jKxPBJMX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2023-01-27T03:46:17Z</dcterms:modified>
</cp:coreProperties>
</file>