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1.xml" ContentType="application/vnd.openxmlformats-officedocument.drawing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0116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mhainsworth/Desktop/Github Projects/Nutrition/input_spreadsheets/Master/"/>
    </mc:Choice>
  </mc:AlternateContent>
  <bookViews>
    <workbookView xWindow="-35240" yWindow="-20940" windowWidth="27280" windowHeight="20880" tabRatio="500" firstSheet="10" activeTab="10" xr2:uid="{00000000-000D-0000-FFFF-FFFF00000000}"/>
  </bookViews>
  <sheets>
    <sheet name="Baseline year demographics" sheetId="1" r:id="rId1"/>
    <sheet name="Demographic projections" sheetId="2" r:id="rId2"/>
    <sheet name="Causes of death" sheetId="4" r:id="rId3"/>
    <sheet name="Incidence of conditions" sheetId="7" r:id="rId4"/>
    <sheet name="Prevalence of anaemia" sheetId="29" r:id="rId5"/>
    <sheet name="Distributions" sheetId="5" r:id="rId6"/>
    <sheet name="Distribution births" sheetId="42" r:id="rId7"/>
    <sheet name="Birth outcomes &amp; risks" sheetId="6" r:id="rId8"/>
    <sheet name="Relative risks" sheetId="26" r:id="rId9"/>
    <sheet name="Odds ratios" sheetId="27" r:id="rId10"/>
    <sheet name="IYCF package odds ratios" sheetId="32" r:id="rId11"/>
    <sheet name="IYCF packages" sheetId="33" r:id="rId12"/>
    <sheet name="IYCF cost &amp; coverage" sheetId="35" r:id="rId13"/>
    <sheet name="Appropriate breastfeeding" sheetId="19" r:id="rId14"/>
    <sheet name="Programs birth outcomes" sheetId="22" r:id="rId15"/>
    <sheet name="Programs anemia" sheetId="30" r:id="rId16"/>
    <sheet name="Programs wasting" sheetId="31" r:id="rId17"/>
    <sheet name="Programs for children" sheetId="28" r:id="rId18"/>
    <sheet name="Programs family planning" sheetId="34" r:id="rId19"/>
    <sheet name="Programs for PW" sheetId="45" r:id="rId20"/>
    <sheet name="Programs birth age" sheetId="46" r:id="rId21"/>
    <sheet name="Programs target population" sheetId="21" r:id="rId22"/>
    <sheet name="Programs impacted population" sheetId="47" r:id="rId23"/>
    <sheet name="Program dependencies" sheetId="40" r:id="rId24"/>
    <sheet name="Program risk areas" sheetId="36" r:id="rId25"/>
    <sheet name="Population risk areas" sheetId="43" r:id="rId26"/>
    <sheet name="Programs annual scale-up" sheetId="51" r:id="rId27"/>
    <sheet name="Programs annual spending" sheetId="52" r:id="rId28"/>
    <sheet name="Reference programs" sheetId="48" r:id="rId29"/>
    <sheet name="Programs cost and coverage" sheetId="20" r:id="rId30"/>
    <sheet name="Programs to include" sheetId="44" r:id="rId31"/>
  </sheet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" i="52" l="1"/>
  <c r="A5" i="52" s="1"/>
  <c r="A6" i="52"/>
  <c r="A7" i="52" s="1"/>
  <c r="A8" i="52"/>
  <c r="A9" i="52" s="1"/>
  <c r="A10" i="52"/>
  <c r="A11" i="52" s="1"/>
  <c r="A12" i="52"/>
  <c r="A13" i="52" s="1"/>
  <c r="A14" i="52"/>
  <c r="A15" i="52" s="1"/>
  <c r="A16" i="52"/>
  <c r="A17" i="52" s="1"/>
  <c r="A18" i="52"/>
  <c r="A19" i="52" s="1"/>
  <c r="A20" i="52"/>
  <c r="A21" i="52" s="1"/>
  <c r="A22" i="52"/>
  <c r="A23" i="52" s="1"/>
  <c r="A24" i="52"/>
  <c r="A25" i="52" s="1"/>
  <c r="A26" i="52"/>
  <c r="A27" i="52" s="1"/>
  <c r="A28" i="52"/>
  <c r="A29" i="52" s="1"/>
  <c r="A30" i="52"/>
  <c r="A31" i="52" s="1"/>
  <c r="A32" i="52"/>
  <c r="A33" i="52" s="1"/>
  <c r="A34" i="52"/>
  <c r="A35" i="52" s="1"/>
  <c r="A36" i="52"/>
  <c r="A37" i="52" s="1"/>
  <c r="A38" i="52"/>
  <c r="A39" i="52" s="1"/>
  <c r="A40" i="52"/>
  <c r="A41" i="52" s="1"/>
  <c r="A42" i="52"/>
  <c r="A43" i="52" s="1"/>
  <c r="A44" i="52"/>
  <c r="A45" i="52" s="1"/>
  <c r="A46" i="52"/>
  <c r="A47" i="52" s="1"/>
  <c r="A48" i="52"/>
  <c r="A49" i="52" s="1"/>
  <c r="A50" i="52"/>
  <c r="A51" i="52" s="1"/>
  <c r="A52" i="52"/>
  <c r="A53" i="52" s="1"/>
  <c r="A54" i="52"/>
  <c r="A55" i="52" s="1"/>
  <c r="A56" i="52"/>
  <c r="A57" i="52" s="1"/>
  <c r="A58" i="52"/>
  <c r="A59" i="52" s="1"/>
  <c r="A60" i="52"/>
  <c r="A61" i="52" s="1"/>
  <c r="A62" i="52"/>
  <c r="A63" i="52" s="1"/>
  <c r="A64" i="52"/>
  <c r="A65" i="52" s="1"/>
  <c r="A66" i="52"/>
  <c r="A67" i="52" s="1"/>
  <c r="A68" i="52"/>
  <c r="A69" i="52" s="1"/>
  <c r="A70" i="52"/>
  <c r="A71" i="52" s="1"/>
  <c r="A72" i="52"/>
  <c r="A73" i="52" s="1"/>
  <c r="A74" i="52"/>
  <c r="A75" i="52" s="1"/>
  <c r="A76" i="52"/>
  <c r="A77" i="52" s="1"/>
  <c r="A78" i="52"/>
  <c r="A79" i="52" s="1"/>
  <c r="A80" i="52"/>
  <c r="A81" i="52" s="1"/>
  <c r="A82" i="52"/>
  <c r="A83" i="52" s="1"/>
  <c r="A84" i="52"/>
  <c r="A85" i="52" s="1"/>
  <c r="A86" i="52"/>
  <c r="A87" i="52" s="1"/>
  <c r="A88" i="52"/>
  <c r="A89" i="52" s="1"/>
  <c r="A90" i="52"/>
  <c r="A91" i="52" s="1"/>
  <c r="A92" i="52"/>
  <c r="A93" i="52" s="1"/>
  <c r="A94" i="52"/>
  <c r="A95" i="52" s="1"/>
  <c r="A96" i="52"/>
  <c r="A97" i="52" s="1"/>
  <c r="A98" i="52"/>
  <c r="A99" i="52" s="1"/>
  <c r="A100" i="52"/>
  <c r="A101" i="52" s="1"/>
  <c r="A102" i="52"/>
  <c r="A103" i="52" s="1"/>
  <c r="A104" i="52"/>
  <c r="A105" i="52" s="1"/>
  <c r="A106" i="52"/>
  <c r="A107" i="52" s="1"/>
  <c r="A2" i="52"/>
  <c r="A3" i="52" s="1"/>
  <c r="C1" i="52"/>
  <c r="D1" i="52" s="1"/>
  <c r="E1" i="52" s="1"/>
  <c r="F1" i="52" s="1"/>
  <c r="G1" i="52" s="1"/>
  <c r="H1" i="52" s="1"/>
  <c r="I1" i="52" s="1"/>
  <c r="J1" i="52" s="1"/>
  <c r="K1" i="52" s="1"/>
  <c r="L1" i="52" s="1"/>
  <c r="M1" i="52" s="1"/>
  <c r="N1" i="52" s="1"/>
  <c r="O1" i="52" s="1"/>
  <c r="P1" i="52" s="1"/>
  <c r="M36" i="21" l="1"/>
  <c r="N36" i="21"/>
  <c r="O36" i="21"/>
  <c r="L36" i="21"/>
  <c r="A54" i="51" l="1"/>
  <c r="A53" i="51"/>
  <c r="A52" i="51"/>
  <c r="A51" i="51"/>
  <c r="A50" i="51"/>
  <c r="A49" i="51"/>
  <c r="A48" i="51"/>
  <c r="A47" i="51"/>
  <c r="A46" i="51"/>
  <c r="A45" i="51"/>
  <c r="A44" i="51"/>
  <c r="A43" i="51"/>
  <c r="A42" i="51"/>
  <c r="A41" i="51"/>
  <c r="A40" i="51"/>
  <c r="A39" i="51"/>
  <c r="A38" i="51"/>
  <c r="A37" i="51"/>
  <c r="A36" i="51"/>
  <c r="A35" i="51"/>
  <c r="A34" i="51"/>
  <c r="A33" i="51"/>
  <c r="A32" i="51"/>
  <c r="A31" i="51"/>
  <c r="A30" i="51"/>
  <c r="A29" i="51"/>
  <c r="A28" i="51"/>
  <c r="A27" i="51"/>
  <c r="A26" i="51"/>
  <c r="A25" i="51"/>
  <c r="A24" i="51"/>
  <c r="A23" i="51"/>
  <c r="A22" i="51"/>
  <c r="A21" i="51"/>
  <c r="A20" i="51"/>
  <c r="A19" i="51"/>
  <c r="A18" i="51"/>
  <c r="A17" i="51"/>
  <c r="A16" i="51"/>
  <c r="A15" i="51"/>
  <c r="A14" i="51"/>
  <c r="A13" i="51"/>
  <c r="A12" i="51"/>
  <c r="A11" i="51"/>
  <c r="A10" i="51"/>
  <c r="A9" i="51"/>
  <c r="A8" i="51"/>
  <c r="A7" i="51"/>
  <c r="A6" i="51"/>
  <c r="A5" i="51"/>
  <c r="A4" i="51"/>
  <c r="A3" i="51"/>
  <c r="A2" i="51"/>
  <c r="A54" i="40"/>
  <c r="A53" i="40"/>
  <c r="A52" i="40"/>
  <c r="A51" i="40"/>
  <c r="A50" i="40"/>
  <c r="A49" i="40"/>
  <c r="A48" i="40"/>
  <c r="A47" i="40"/>
  <c r="A46" i="40"/>
  <c r="A45" i="40"/>
  <c r="A44" i="40"/>
  <c r="A43" i="40"/>
  <c r="A42" i="40"/>
  <c r="A41" i="40"/>
  <c r="A40" i="40"/>
  <c r="A39" i="40"/>
  <c r="A38" i="40"/>
  <c r="A37" i="40"/>
  <c r="A36" i="40"/>
  <c r="A35" i="40"/>
  <c r="A34" i="40"/>
  <c r="A33" i="40"/>
  <c r="A32" i="40"/>
  <c r="A31" i="40"/>
  <c r="A30" i="40"/>
  <c r="A29" i="40"/>
  <c r="A28" i="40"/>
  <c r="A27" i="40"/>
  <c r="A26" i="40"/>
  <c r="A25" i="40"/>
  <c r="A24" i="40"/>
  <c r="A23" i="40"/>
  <c r="A22" i="40"/>
  <c r="A21" i="40"/>
  <c r="A20" i="40"/>
  <c r="A19" i="40"/>
  <c r="A18" i="40"/>
  <c r="A17" i="40"/>
  <c r="A16" i="40"/>
  <c r="A15" i="40"/>
  <c r="A14" i="40"/>
  <c r="A13" i="40"/>
  <c r="A12" i="40"/>
  <c r="A11" i="40"/>
  <c r="A10" i="40"/>
  <c r="A9" i="40"/>
  <c r="A8" i="40"/>
  <c r="A7" i="40"/>
  <c r="A6" i="40"/>
  <c r="A5" i="40"/>
  <c r="A4" i="40"/>
  <c r="A3" i="40"/>
  <c r="A2" i="40"/>
  <c r="A3" i="36" l="1"/>
  <c r="A4" i="36"/>
  <c r="A5" i="36"/>
  <c r="A6" i="36"/>
  <c r="A7" i="36"/>
  <c r="A8" i="36"/>
  <c r="A9" i="36"/>
  <c r="A10" i="36"/>
  <c r="A11" i="36"/>
  <c r="A12" i="36"/>
  <c r="A13" i="36"/>
  <c r="A14" i="36"/>
  <c r="A15" i="36"/>
  <c r="A16" i="36"/>
  <c r="A17" i="36"/>
  <c r="A18" i="36"/>
  <c r="A19" i="36"/>
  <c r="A20" i="36"/>
  <c r="A21" i="36"/>
  <c r="A22" i="36"/>
  <c r="A23" i="36"/>
  <c r="A24" i="36"/>
  <c r="A25" i="36"/>
  <c r="A26" i="36"/>
  <c r="A27" i="36"/>
  <c r="A28" i="36"/>
  <c r="A29" i="36"/>
  <c r="A30" i="36"/>
  <c r="A31" i="36"/>
  <c r="A32" i="36"/>
  <c r="A33" i="36"/>
  <c r="A34" i="36"/>
  <c r="A35" i="36"/>
  <c r="A36" i="36"/>
  <c r="A37" i="36"/>
  <c r="A38" i="36"/>
  <c r="A39" i="36"/>
  <c r="A40" i="36"/>
  <c r="A41" i="36"/>
  <c r="A42" i="36"/>
  <c r="A43" i="36"/>
  <c r="A44" i="36"/>
  <c r="A45" i="36"/>
  <c r="A46" i="36"/>
  <c r="A47" i="36"/>
  <c r="A48" i="36"/>
  <c r="A49" i="36"/>
  <c r="A50" i="36"/>
  <c r="A51" i="36"/>
  <c r="A52" i="36"/>
  <c r="A53" i="36"/>
  <c r="A54" i="36"/>
  <c r="A2" i="36"/>
  <c r="A3" i="20"/>
  <c r="A4" i="20"/>
  <c r="A5" i="20"/>
  <c r="A6" i="20"/>
  <c r="A7" i="20"/>
  <c r="A8" i="20"/>
  <c r="A9" i="20"/>
  <c r="A10" i="20"/>
  <c r="A11" i="20"/>
  <c r="A12" i="20"/>
  <c r="A13" i="20"/>
  <c r="A14" i="20"/>
  <c r="A15" i="20"/>
  <c r="A16" i="20"/>
  <c r="A17" i="20"/>
  <c r="A18" i="20"/>
  <c r="A19" i="20"/>
  <c r="A20" i="20"/>
  <c r="A21" i="20"/>
  <c r="A22" i="20"/>
  <c r="A23" i="20"/>
  <c r="A24" i="20"/>
  <c r="A25" i="20"/>
  <c r="A26" i="20"/>
  <c r="A27" i="20"/>
  <c r="A28" i="20"/>
  <c r="A29" i="20"/>
  <c r="A30" i="20"/>
  <c r="A31" i="20"/>
  <c r="A32" i="20"/>
  <c r="A33" i="20"/>
  <c r="A34" i="20"/>
  <c r="A35" i="20"/>
  <c r="A36" i="20"/>
  <c r="A37" i="20"/>
  <c r="A38" i="20"/>
  <c r="A39" i="20"/>
  <c r="A40" i="20"/>
  <c r="A41" i="20"/>
  <c r="A42" i="20"/>
  <c r="A43" i="20"/>
  <c r="A44" i="20"/>
  <c r="A45" i="20"/>
  <c r="A46" i="20"/>
  <c r="A47" i="20"/>
  <c r="A48" i="20"/>
  <c r="A49" i="20"/>
  <c r="A50" i="20"/>
  <c r="A51" i="20"/>
  <c r="A52" i="20"/>
  <c r="A53" i="20"/>
  <c r="A54" i="20"/>
  <c r="A2" i="20"/>
  <c r="F6" i="7" l="1"/>
  <c r="E6" i="7"/>
  <c r="D6" i="7"/>
  <c r="C6" i="7"/>
  <c r="B6" i="7"/>
  <c r="F5" i="7"/>
  <c r="E5" i="7"/>
  <c r="D5" i="7"/>
  <c r="C5" i="7"/>
  <c r="B5" i="7"/>
  <c r="F9" i="21"/>
  <c r="G9" i="21"/>
  <c r="E9" i="21"/>
  <c r="F10" i="21"/>
  <c r="G10" i="21"/>
  <c r="E10" i="21"/>
  <c r="H50" i="21"/>
  <c r="I50" i="21"/>
  <c r="J50" i="21"/>
  <c r="K50" i="21"/>
  <c r="H51" i="21"/>
  <c r="I51" i="21"/>
  <c r="J51" i="21"/>
  <c r="K51" i="21"/>
  <c r="H52" i="21"/>
  <c r="I52" i="21"/>
  <c r="J52" i="21"/>
  <c r="K52" i="21"/>
  <c r="E52" i="21"/>
  <c r="E51" i="21"/>
  <c r="E50" i="21"/>
  <c r="I16" i="21"/>
  <c r="J16" i="21"/>
  <c r="K16" i="21"/>
  <c r="H16" i="21"/>
  <c r="I18" i="21"/>
  <c r="J18" i="21"/>
  <c r="K18" i="21"/>
  <c r="H18" i="21"/>
  <c r="N35" i="21"/>
  <c r="O35" i="21"/>
  <c r="M35" i="21"/>
  <c r="N34" i="21"/>
  <c r="O34" i="21"/>
  <c r="M34" i="21"/>
  <c r="N33" i="21"/>
  <c r="O33" i="21"/>
  <c r="M33" i="21"/>
  <c r="L35" i="21"/>
  <c r="L34" i="21"/>
  <c r="L33" i="21"/>
  <c r="L32" i="21"/>
  <c r="O26" i="21"/>
  <c r="N26" i="21"/>
  <c r="M26" i="21"/>
  <c r="L26" i="21"/>
  <c r="L27" i="21"/>
  <c r="N27" i="21"/>
  <c r="O27" i="21"/>
  <c r="M27" i="21"/>
  <c r="N30" i="21"/>
  <c r="O30" i="21"/>
  <c r="M30" i="21"/>
  <c r="L31" i="21"/>
  <c r="L30" i="21"/>
  <c r="L29" i="21"/>
  <c r="O31" i="21"/>
  <c r="N31" i="21"/>
  <c r="M31" i="21"/>
  <c r="M28" i="21"/>
  <c r="N28" i="21"/>
  <c r="O28" i="21"/>
  <c r="L28" i="21"/>
  <c r="L25" i="21"/>
  <c r="N24" i="21"/>
  <c r="O24" i="21"/>
  <c r="M24" i="21"/>
  <c r="N23" i="21"/>
  <c r="O23" i="21"/>
  <c r="M23" i="21"/>
  <c r="L24" i="21"/>
  <c r="L23" i="21"/>
  <c r="L22" i="21"/>
  <c r="M52" i="21"/>
  <c r="N52" i="21"/>
  <c r="O52" i="21"/>
  <c r="L52" i="21"/>
  <c r="M51" i="21"/>
  <c r="N51" i="21"/>
  <c r="O51" i="21"/>
  <c r="L51" i="21"/>
  <c r="F52" i="21"/>
  <c r="G52" i="21"/>
  <c r="F51" i="21"/>
  <c r="G51" i="21"/>
  <c r="O50" i="21"/>
  <c r="N50" i="21"/>
  <c r="M50" i="21"/>
  <c r="L50" i="21"/>
  <c r="F50" i="21"/>
  <c r="G50" i="21"/>
  <c r="D49" i="21"/>
  <c r="E49" i="21"/>
  <c r="F49" i="21"/>
  <c r="G49" i="21"/>
  <c r="H49" i="21"/>
  <c r="I49" i="21"/>
  <c r="J49" i="21"/>
  <c r="K49" i="21"/>
  <c r="L49" i="21"/>
  <c r="M49" i="21"/>
  <c r="N49" i="21"/>
  <c r="O49" i="21"/>
  <c r="I20" i="21"/>
  <c r="J20" i="21"/>
  <c r="K20" i="21"/>
  <c r="H20" i="21"/>
  <c r="I19" i="21"/>
  <c r="J19" i="21"/>
  <c r="K19" i="21"/>
  <c r="H19" i="21"/>
  <c r="I17" i="21"/>
  <c r="J17" i="21"/>
  <c r="K17" i="21"/>
  <c r="H17" i="21"/>
  <c r="I15" i="21"/>
  <c r="J15" i="21"/>
  <c r="K15" i="21"/>
  <c r="H15" i="21"/>
  <c r="E11" i="21"/>
  <c r="F11" i="21"/>
  <c r="G11" i="21"/>
  <c r="D11" i="21"/>
  <c r="F8" i="21"/>
  <c r="E8" i="21"/>
  <c r="F7" i="21"/>
  <c r="E7" i="21"/>
  <c r="F6" i="21"/>
  <c r="E6" i="21"/>
  <c r="E2" i="46"/>
  <c r="D2" i="46"/>
  <c r="C2" i="46"/>
  <c r="M37" i="21"/>
  <c r="N37" i="21"/>
  <c r="O37" i="21"/>
  <c r="L37" i="21"/>
  <c r="C10" i="4"/>
  <c r="O3" i="29"/>
  <c r="O2" i="29" s="1"/>
  <c r="D3" i="29"/>
  <c r="D2" i="29" s="1"/>
  <c r="E3" i="29"/>
  <c r="E2" i="29"/>
  <c r="F3" i="29"/>
  <c r="F2" i="29" s="1"/>
  <c r="G3" i="29"/>
  <c r="G2" i="29"/>
  <c r="H3" i="29"/>
  <c r="H2" i="29" s="1"/>
  <c r="I3" i="29"/>
  <c r="I2" i="29"/>
  <c r="J3" i="29"/>
  <c r="J2" i="29" s="1"/>
  <c r="K3" i="29"/>
  <c r="K2" i="29"/>
  <c r="L3" i="29"/>
  <c r="L2" i="29" s="1"/>
  <c r="M3" i="29"/>
  <c r="M2" i="29"/>
  <c r="N3" i="29"/>
  <c r="N2" i="29" s="1"/>
  <c r="C3" i="29"/>
  <c r="C2" i="29"/>
  <c r="C6" i="1"/>
  <c r="C48" i="1" s="1"/>
  <c r="C42" i="1" s="1"/>
  <c r="E2" i="34"/>
  <c r="E3" i="34"/>
  <c r="E4" i="34"/>
  <c r="E5" i="34"/>
  <c r="E6" i="34"/>
  <c r="E7" i="34"/>
  <c r="E8" i="34"/>
  <c r="E9" i="34"/>
  <c r="E10" i="34"/>
  <c r="D12" i="35"/>
  <c r="C12" i="35"/>
  <c r="D11" i="35"/>
  <c r="C11" i="35"/>
  <c r="D10" i="35"/>
  <c r="C10" i="35"/>
  <c r="D9" i="35"/>
  <c r="C9" i="35"/>
  <c r="D8" i="35"/>
  <c r="C8" i="35"/>
  <c r="E15" i="27"/>
  <c r="F15" i="27"/>
  <c r="E16" i="27"/>
  <c r="F16" i="27"/>
  <c r="F14" i="27"/>
  <c r="E14" i="27"/>
  <c r="F13" i="27"/>
  <c r="E13" i="27"/>
  <c r="C6" i="35"/>
  <c r="C5" i="35"/>
  <c r="C4" i="35"/>
  <c r="C3" i="35"/>
  <c r="C2" i="35"/>
  <c r="H3" i="2"/>
  <c r="H4" i="2"/>
  <c r="K4" i="2" s="1"/>
  <c r="H5" i="2"/>
  <c r="H6" i="2"/>
  <c r="K6" i="2" s="1"/>
  <c r="H7" i="2"/>
  <c r="H8" i="2"/>
  <c r="K8" i="2" s="1"/>
  <c r="H9" i="2"/>
  <c r="H10" i="2"/>
  <c r="K10" i="2" s="1"/>
  <c r="H11" i="2"/>
  <c r="H12" i="2"/>
  <c r="K12" i="2" s="1"/>
  <c r="H13" i="2"/>
  <c r="H14" i="2"/>
  <c r="K14" i="2" s="1"/>
  <c r="H15" i="2"/>
  <c r="J15" i="2" s="1"/>
  <c r="H2" i="2"/>
  <c r="J2" i="2" s="1"/>
  <c r="I3" i="2"/>
  <c r="K3" i="2"/>
  <c r="I4" i="2"/>
  <c r="I5" i="2"/>
  <c r="K5" i="2"/>
  <c r="I6" i="2"/>
  <c r="I7" i="2"/>
  <c r="K7" i="2"/>
  <c r="I8" i="2"/>
  <c r="I9" i="2"/>
  <c r="K9" i="2"/>
  <c r="I10" i="2"/>
  <c r="I11" i="2"/>
  <c r="K11" i="2"/>
  <c r="I12" i="2"/>
  <c r="I13" i="2"/>
  <c r="K13" i="2"/>
  <c r="I14" i="2"/>
  <c r="I15" i="2"/>
  <c r="K15" i="2"/>
  <c r="I2" i="2"/>
  <c r="J3" i="2"/>
  <c r="J4" i="2"/>
  <c r="J5" i="2"/>
  <c r="J6" i="2"/>
  <c r="J7" i="2"/>
  <c r="J8" i="2"/>
  <c r="J9" i="2"/>
  <c r="J11" i="2"/>
  <c r="J12" i="2"/>
  <c r="J13" i="2"/>
  <c r="C2" i="6"/>
  <c r="C47" i="1" l="1"/>
  <c r="C41" i="1" s="1"/>
  <c r="C46" i="1"/>
  <c r="C40" i="1" s="1"/>
  <c r="C45" i="1"/>
  <c r="C39" i="1" s="1"/>
  <c r="J14" i="2"/>
  <c r="J10" i="2"/>
  <c r="K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Janka Petravic</author>
    <author>Ruth</author>
  </authors>
  <commentList>
    <comment ref="B6" authorId="0" shapeId="0" xr:uid="{00000000-0006-0000-00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is calculated, this is why it is grey -f formula should be in the input sheet</t>
        </r>
      </text>
    </comment>
    <comment ref="B8" authorId="1" shapeId="0" xr:uid="{00000000-0006-0000-0000-000002000000}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Fraction food insecure in the target population (here the lowest 2 wealth quintiles)</t>
        </r>
      </text>
    </comment>
    <comment ref="C12" authorId="2" shapeId="0" xr:uid="{00000000-0006-0000-0000-000003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this number up</t>
        </r>
      </text>
    </comment>
    <comment ref="B18" authorId="0" shapeId="0" xr:uid="{00000000-0006-0000-00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100,000 live births</t>
        </r>
      </text>
    </comment>
    <comment ref="B19" authorId="0" shapeId="0" xr:uid="{00000000-0006-0000-00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of pregnancies ending in spontaneous abortion</t>
        </r>
      </text>
    </comment>
    <comment ref="B20" authorId="0" shapeId="0" xr:uid="{00000000-0006-0000-00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Number of stillbirths per 1000 TOTAL births</t>
        </r>
      </text>
    </comment>
    <comment ref="B21" authorId="0" shapeId="0" xr:uid="{00000000-0006-0000-00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B22" authorId="0" shapeId="0" xr:uid="{00000000-0006-0000-00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B23" authorId="0" shapeId="0" xr:uid="{00000000-0006-0000-00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C25" authorId="0" shapeId="0" xr:uid="{00000000-0006-0000-0000-00000A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Guesses</t>
        </r>
      </text>
    </comment>
    <comment ref="A33" authorId="0" shapeId="0" xr:uid="{00000000-0006-0000-0000-00000B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  <comment ref="A39" authorId="0" shapeId="0" xr:uid="{00000000-0006-0000-0000-00000C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  <comment ref="A45" authorId="0" shapeId="0" xr:uid="{00000000-0006-0000-0000-00000D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  <comment ref="A51" authorId="0" shapeId="0" xr:uid="{00000000-0006-0000-0000-00000E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9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currently do not have 'appropriate complementary feeding' data to use, so this does nothing.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E1" authorId="0" shapeId="0" xr:uid="{00000000-0006-0000-0B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If user wants this, it must be checked for </t>
        </r>
        <r>
          <rPr>
            <b/>
            <sz val="10"/>
            <color indexed="81"/>
            <rFont val="Calibri"/>
            <family val="2"/>
          </rPr>
          <t>all populations</t>
        </r>
        <r>
          <rPr>
            <sz val="10"/>
            <color indexed="81"/>
            <rFont val="Calibri"/>
            <family val="2"/>
          </rPr>
          <t xml:space="preserve"> b/c they are all targetted at once.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C8" authorId="0" shapeId="0" xr:uid="{00000000-0006-0000-0C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1.5*unit cost of BFP</t>
        </r>
      </text>
    </comment>
    <comment ref="D8" authorId="0" shapeId="0" xr:uid="{00000000-0006-0000-0C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0.5* unit cost of BFP</t>
        </r>
      </text>
    </comment>
    <comment ref="E8" authorId="0" shapeId="0" xr:uid="{00000000-0006-0000-0C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Totally fictional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C3" authorId="0" shapeId="0" xr:uid="{00000000-0006-0000-0E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Poor pregnant women - all target population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Microsoft Office User</author>
    <author>Ruth</author>
  </authors>
  <commentList>
    <comment ref="B2" authorId="0" shapeId="0" xr:uid="{00000000-0006-0000-0F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2" authorId="1" shapeId="0" xr:uid="{00000000-0006-0000-0F00-000002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2" authorId="1" shapeId="0" xr:uid="{00000000-0006-0000-0F00-000003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2" authorId="1" shapeId="0" xr:uid="{00000000-0006-0000-0F00-000004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2" authorId="1" shapeId="0" xr:uid="{00000000-0006-0000-0F00-000005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3" authorId="0" shapeId="0" xr:uid="{00000000-0006-0000-0F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3" authorId="1" shapeId="0" xr:uid="{00000000-0006-0000-0F00-000007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3" authorId="1" shapeId="0" xr:uid="{00000000-0006-0000-0F00-000008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3" authorId="1" shapeId="0" xr:uid="{00000000-0006-0000-0F00-000009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3" authorId="1" shapeId="0" xr:uid="{00000000-0006-0000-0F00-00000A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4" authorId="1" shapeId="0" xr:uid="{00000000-0006-0000-0F00-00000B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4" authorId="1" shapeId="0" xr:uid="{00000000-0006-0000-0F00-00000C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4" authorId="1" shapeId="0" xr:uid="{00000000-0006-0000-0F00-00000D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4" authorId="1" shapeId="0" xr:uid="{00000000-0006-0000-0F00-00000E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5" authorId="1" shapeId="0" xr:uid="{00000000-0006-0000-0F00-00000F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5" authorId="1" shapeId="0" xr:uid="{00000000-0006-0000-0F00-000010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5" authorId="1" shapeId="0" xr:uid="{00000000-0006-0000-0F00-000011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5" authorId="1" shapeId="0" xr:uid="{00000000-0006-0000-0F00-000012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23" authorId="1" shapeId="0" xr:uid="{00000000-0006-0000-0F00-00001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Source: WHO guidelines on sprinkles</t>
        </r>
      </text>
    </comment>
    <comment ref="E23" authorId="1" shapeId="0" xr:uid="{00000000-0006-0000-0F00-00001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B25" authorId="1" shapeId="0" xr:uid="{00000000-0006-0000-0F00-000015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Only in malaria risk</t>
        </r>
      </text>
    </comment>
    <comment ref="E30" authorId="2" shapeId="0" xr:uid="{00000000-0006-0000-0F00-000016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this number up
</t>
        </r>
      </text>
    </comment>
    <comment ref="B31" authorId="1" shapeId="0" xr:uid="{00000000-0006-0000-0F00-000017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Microsoft Office User</author>
  </authors>
  <commentList>
    <comment ref="B5" authorId="0" shapeId="0" xr:uid="{00000000-0006-0000-11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Probably can delete</t>
        </r>
      </text>
    </comment>
    <comment ref="F21" authorId="1" shapeId="0" xr:uid="{00000000-0006-0000-1100-000002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WHO statement</t>
        </r>
      </text>
    </comment>
    <comment ref="D22" authorId="0" shapeId="0" xr:uid="{00000000-0006-0000-11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23" authorId="0" shapeId="0" xr:uid="{00000000-0006-0000-1100-000004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43" authorId="0" shapeId="0" xr:uid="{00000000-0006-0000-1100-000005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rac zinc deficient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Ruth</author>
  </authors>
  <commentList>
    <comment ref="D2" authorId="0" shapeId="0" xr:uid="{00000000-0006-0000-1200-000001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Ruth made these numbers up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Ruth</author>
  </authors>
  <commentList>
    <comment ref="C2" authorId="0" shapeId="0" xr:uid="{00000000-0006-0000-14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assume target pop is WRA &lt;18 years, then this is just  birth age distribution for
 this age
</t>
        </r>
      </text>
    </comment>
    <comment ref="C3" authorId="1" shapeId="0" xr:uid="{00000000-0006-0000-1400-000002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numbers up for effectiveness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 xml:space="preserve"> Janka Petravic</author>
  </authors>
  <commentList>
    <comment ref="B6" authorId="0" shapeId="0" xr:uid="{00000000-0006-0000-15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poor
</t>
        </r>
      </text>
    </comment>
    <comment ref="B11" authorId="0" shapeId="0" xr:uid="{00000000-0006-0000-15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Fraction poor</t>
        </r>
      </text>
    </comment>
    <comment ref="B15" authorId="0" shapeId="0" xr:uid="{00000000-0006-0000-15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food insecure</t>
        </r>
      </text>
    </comment>
    <comment ref="B19" authorId="1" shapeId="0" xr:uid="{00000000-0006-0000-15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20" authorId="1" shapeId="0" xr:uid="{00000000-0006-0000-15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2" authorId="1" shapeId="0" xr:uid="{00000000-0006-0000-15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Coverage of these interventions is mutually exclusive</t>
        </r>
      </text>
    </comment>
    <comment ref="B49" authorId="0" shapeId="0" xr:uid="{00000000-0006-0000-1500-000007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Exposed to malaria
</t>
        </r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17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 of another</t>
        </r>
      </text>
    </comment>
    <comment ref="C1" authorId="0" shapeId="0" xr:uid="{00000000-0006-0000-17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 of another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H1" authorId="0" shapeId="0" xr:uid="{00000000-0006-0000-01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I1" authorId="0" shapeId="0" xr:uid="{00000000-0006-0000-01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J1" authorId="0" shapeId="0" xr:uid="{00000000-0006-0000-0100-00000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45B4E5D3-C5DC-6B43-822A-DF0A04E4F811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Constrains the coverage % scale-up from baseline</t>
        </r>
      </text>
    </comment>
  </commentList>
</comments>
</file>

<file path=xl/comments2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C1" authorId="0" shapeId="0" xr:uid="{23C0022E-2DA6-F34A-B642-FED244052CCA}">
      <text>
        <r>
          <rPr>
            <i/>
            <sz val="12"/>
            <color rgb="FF7F7F7F"/>
            <rFont val="Calibri"/>
            <family val="2"/>
            <scheme val="minor"/>
          </rPr>
          <t>Sam:</t>
        </r>
        <r>
          <rPr>
            <b/>
            <sz val="12"/>
            <color theme="1"/>
            <rFont val="Calibri"/>
            <family val="2"/>
            <scheme val="minor"/>
          </rPr>
          <t xml:space="preserve">
</t>
        </r>
        <r>
          <rPr>
            <b/>
            <sz val="12"/>
            <color theme="1"/>
            <rFont val="Calibri"/>
            <family val="2"/>
            <scheme val="minor"/>
          </rPr>
          <t>This is the calibration year and uses baseline coverage.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1" authorId="0" shapeId="0" xr:uid="{00000000-0006-0000-02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don't model deaths through severe diarrhoea specifically, only deaths through diarrhoea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5" authorId="0" shapeId="0" xr:uid="{00000000-0006-0000-03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Jakub's book, annual incidence of severe acute wasting is annual prevalence * 1.6  (p. 147). Assuming the same to be true for moderate wasting.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 xml:space="preserve"> Janka Petravic</author>
  </authors>
  <commentList>
    <comment ref="A2" authorId="0" shapeId="0" xr:uid="{00000000-0006-0000-04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Using prevalence of iron-deficient anaemia</t>
        </r>
      </text>
    </comment>
    <comment ref="C5" authorId="0" shapeId="0" xr:uid="{00000000-0006-0000-04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  <comment ref="E5" authorId="1" shapeId="0" xr:uid="{00000000-0006-0000-0400-00000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WHO database from 2001; hemoglobin &lt;110 g/L, includes mild (all-cause anemia). Consistent with Khan 2016 70.8% anemia in 6-23 months and Stevens overall ~51%</t>
        </r>
      </text>
    </comment>
    <comment ref="F5" authorId="1" shapeId="0" xr:uid="{00000000-0006-0000-04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WHO database from 2001</t>
        </r>
      </text>
    </comment>
    <comment ref="G5" authorId="1" shapeId="0" xr:uid="{00000000-0006-0000-04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Khan 2016</t>
        </r>
      </text>
    </comment>
    <comment ref="H5" authorId="1" shapeId="0" xr:uid="{00000000-0006-0000-04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&lt; 110 g/L, includes mild</t>
        </r>
      </text>
    </comment>
    <comment ref="L5" authorId="1" shapeId="0" xr:uid="{00000000-0006-0000-04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- &lt;120 g/L, includes mild</t>
        </r>
      </text>
    </comment>
    <comment ref="C6" authorId="0" shapeId="0" xr:uid="{00000000-0006-0000-0400-000008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  <comment ref="E6" authorId="1" shapeId="0" xr:uid="{00000000-0006-0000-04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Stevens: 42% of global childhood anemia is ID</t>
        </r>
      </text>
    </comment>
    <comment ref="H6" authorId="1" shapeId="0" xr:uid="{00000000-0006-0000-0400-00000A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L6" authorId="1" shapeId="0" xr:uid="{00000000-0006-0000-0400-00000B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C7" authorId="1" shapeId="0" xr:uid="{00000000-0006-0000-0400-00000C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Stevens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16" authorId="0" shapeId="0" xr:uid="{00000000-0006-0000-0500-000001000000}">
      <text>
        <r>
          <rPr>
            <sz val="10"/>
            <color rgb="FF000000"/>
            <rFont val="Arial"/>
            <family val="2"/>
          </rPr>
          <t>Nick:
Any breastfeeding. Other categories don't matter for this age upwards as relative risks are the same.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B2" authorId="0" shapeId="0" xr:uid="{00000000-0006-0000-07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Term AGA should be given by a formula in the spreadsheet. The result should be greyed to indicate that it is calculated.</t>
        </r>
      </text>
    </comment>
    <comment ref="B5" authorId="0" shapeId="0" xr:uid="{00000000-0006-0000-07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Kozuki 2012, for hematocrit &lt;90g/L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46" authorId="0" shapeId="0" xr:uid="{00000000-0006-0000-08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Not modelling death through anaemia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Janka Petravic</author>
  </authors>
  <commentList>
    <comment ref="A6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May not need these beyond calculation below</t>
        </r>
      </text>
    </comment>
    <comment ref="F12" authorId="1" shapeId="0" xr:uid="{00000000-0006-0000-0900-000002000000}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LiST: 1.11</t>
        </r>
      </text>
    </comment>
    <comment ref="B13" authorId="0" shapeId="0" xr:uid="{00000000-0006-0000-0900-000003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This calculation 'dilutes' OR so that we cover 'everyone' with IYCF, not just frac poor</t>
        </r>
      </text>
    </comment>
    <comment ref="B14" authorId="0" shapeId="0" xr:uid="{00000000-0006-0000-0900-000004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This assumes we deliver PPCF with education to the poor</t>
        </r>
      </text>
    </comment>
    <comment ref="B15" authorId="0" shapeId="0" xr:uid="{00000000-0006-0000-0900-000005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This assumes we deliver PPCF with education to the poor</t>
        </r>
      </text>
    </comment>
    <comment ref="B16" authorId="0" shapeId="0" xr:uid="{00000000-0006-0000-0900-000006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This assumes we deliver PPCF with education to the poor</t>
        </r>
      </text>
    </comment>
    <comment ref="C18" authorId="0" shapeId="0" xr:uid="{00000000-0006-0000-0900-000009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</commentList>
</comments>
</file>

<file path=xl/sharedStrings.xml><?xml version="1.0" encoding="utf-8"?>
<sst xmlns="http://schemas.openxmlformats.org/spreadsheetml/2006/main" count="1246" uniqueCount="273">
  <si>
    <t>year</t>
  </si>
  <si>
    <t>population U5</t>
  </si>
  <si>
    <t>number of births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</si>
  <si>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</si>
  <si>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</si>
  <si>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</si>
  <si>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</si>
  <si>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</si>
  <si>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</si>
  <si>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</si>
  <si>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</si>
  <si>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</si>
  <si>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</si>
  <si>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</si>
  <si>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</si>
  <si>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</si>
  <si>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</si>
  <si>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</si>
  <si>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</si>
  <si>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</si>
  <si>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</si>
  <si>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</si>
  <si>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</si>
  <si>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</si>
  <si>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other</t>
  </si>
  <si>
    <t>moderate</t>
  </si>
  <si>
    <t>high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</si>
  <si>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</si>
  <si>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</si>
  <si>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</si>
  <si>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</si>
  <si>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</si>
  <si>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</si>
  <si>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</si>
  <si>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</si>
  <si>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</si>
  <si>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</si>
  <si>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</si>
  <si>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</si>
  <si>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</si>
  <si>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</si>
  <si>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</si>
  <si>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Term AGA</t>
  </si>
  <si>
    <t>Neonatal congenital anomalies</t>
  </si>
  <si>
    <t>Complementary feeding (food secure with promotion)</t>
  </si>
  <si>
    <t>Complementary feeding (food secure without promotion)</t>
  </si>
  <si>
    <t>Complementary feeding (food insecure with neither promotion nor supplementation)</t>
  </si>
  <si>
    <t>Vitamin A supplementation</t>
  </si>
  <si>
    <t>Outcome</t>
  </si>
  <si>
    <t>effectiveness</t>
  </si>
  <si>
    <t>pregnant women</t>
  </si>
  <si>
    <t>affected fraction</t>
  </si>
  <si>
    <t>Prophylactic zinc supplementation</t>
  </si>
  <si>
    <t>Breastfeeding promotion</t>
  </si>
  <si>
    <t>Complementary feeding education</t>
  </si>
  <si>
    <t>Balanced energy-protein supplementation</t>
  </si>
  <si>
    <t>RR of death</t>
  </si>
  <si>
    <t>Fraction of births</t>
  </si>
  <si>
    <t>Indicator</t>
  </si>
  <si>
    <t>Current year</t>
  </si>
  <si>
    <t>children under 5</t>
  </si>
  <si>
    <t>total WRA</t>
  </si>
  <si>
    <t>Stunting progression</t>
  </si>
  <si>
    <t>Effectiveness mortality</t>
  </si>
  <si>
    <t>Effectiveness incidence</t>
  </si>
  <si>
    <t>fraction food insecure (default poor)</t>
  </si>
  <si>
    <t>school attendance WRA 15-19</t>
  </si>
  <si>
    <t>fraction at risk of malaria</t>
  </si>
  <si>
    <t>teenage %WRA</t>
  </si>
  <si>
    <t>Food</t>
  </si>
  <si>
    <t>fraction on other staples</t>
  </si>
  <si>
    <t>fraction of subsistence farming</t>
  </si>
  <si>
    <t>Children</t>
  </si>
  <si>
    <t>Pregnant women</t>
  </si>
  <si>
    <t>Sprinkles</t>
  </si>
  <si>
    <t>Public provision of complementary foods with iron</t>
  </si>
  <si>
    <t>Broad population group</t>
  </si>
  <si>
    <t>Iron and folic acid supplementation for pregnant women</t>
  </si>
  <si>
    <t>Long-lasting insecticide-treated bednets</t>
  </si>
  <si>
    <t>General population</t>
  </si>
  <si>
    <t>Iron fortification of wheat flour</t>
  </si>
  <si>
    <t>Iron fortification of maize</t>
  </si>
  <si>
    <t>Iron fortification of rice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</si>
  <si>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</si>
  <si>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</si>
  <si>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</si>
  <si>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</si>
  <si>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</si>
  <si>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</si>
  <si>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</si>
  <si>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</si>
  <si>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</si>
  <si>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</si>
  <si>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</si>
  <si>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fraction eating rice</t>
  </si>
  <si>
    <t>fraction eating wheat</t>
  </si>
  <si>
    <t>fraction eating maize</t>
  </si>
  <si>
    <t>Iron and iodine fortification of salt</t>
  </si>
  <si>
    <t>All</t>
  </si>
  <si>
    <t>Population data</t>
  </si>
  <si>
    <t>Values</t>
  </si>
  <si>
    <t>Data field</t>
  </si>
  <si>
    <t>Affected fraction</t>
  </si>
  <si>
    <t>Age distribution pregnant</t>
  </si>
  <si>
    <t>Complementary feeding (food insecure with promotion and supplementation) with iron</t>
  </si>
  <si>
    <t>Women of reproductive age</t>
  </si>
  <si>
    <t>total population</t>
  </si>
  <si>
    <t>abortion</t>
  </si>
  <si>
    <t>stillbirth</t>
  </si>
  <si>
    <t>Mortality rates</t>
  </si>
  <si>
    <t>Complementary feeding (food insecure with promotion and supplementation)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</si>
  <si>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</si>
  <si>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</si>
  <si>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</si>
  <si>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</si>
  <si>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</si>
  <si>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</si>
  <si>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</si>
  <si>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</si>
  <si>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</si>
  <si>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IFAS poor: school</t>
  </si>
  <si>
    <t>IFAS poor: community</t>
  </si>
  <si>
    <t>IFAS poor: hospital</t>
  </si>
  <si>
    <t>IFAS not poor: school</t>
  </si>
  <si>
    <t>IFAS not poor: community</t>
  </si>
  <si>
    <t>IFAS not poor: hospital</t>
  </si>
  <si>
    <t>IFAS not poor: retailer</t>
  </si>
  <si>
    <t>Public provision of complementary foods</t>
  </si>
  <si>
    <t>IFAS poor: school (malaria area)</t>
  </si>
  <si>
    <t>IFAS poor: community (malaria area)</t>
  </si>
  <si>
    <t>IFAS poor: hospital (malaria area)</t>
  </si>
  <si>
    <t>IFAS not poor: school (malaria area)</t>
  </si>
  <si>
    <t>IFAS not poor: community (malaria area)</t>
  </si>
  <si>
    <t>IFAS not poor: hospital (malaria area)</t>
  </si>
  <si>
    <t>IFAS not poor: retailer (malaria area)</t>
  </si>
  <si>
    <t>Multiple micronutrient supplementation</t>
  </si>
  <si>
    <t>Public provision of complementary foods with iron (malaria area)</t>
  </si>
  <si>
    <t>Sprinkles (malaria area)</t>
  </si>
  <si>
    <t>Multiple micronutrient supplementation (malaria area)</t>
  </si>
  <si>
    <t>Iron and folic acid supplementation for pregnant women (malaria area)</t>
  </si>
  <si>
    <t>Zinc supplementation</t>
  </si>
  <si>
    <t>saturation coverage</t>
  </si>
  <si>
    <t>unit cost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</si>
  <si>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</si>
  <si>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</si>
  <si>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</si>
  <si>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</si>
  <si>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</si>
  <si>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</si>
  <si>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OR SAM by condition</t>
  </si>
  <si>
    <t>OR MAM by condition</t>
  </si>
  <si>
    <t>Treatment of MAM</t>
  </si>
  <si>
    <t>Treatment of SAM</t>
  </si>
  <si>
    <t>Health facility</t>
  </si>
  <si>
    <t>Community</t>
  </si>
  <si>
    <t>Delivery mode</t>
  </si>
  <si>
    <t>Behaviour</t>
  </si>
  <si>
    <t>OR for correct breastfeeding</t>
  </si>
  <si>
    <t>OR for correct complementary feeding</t>
  </si>
  <si>
    <t>Target population</t>
  </si>
  <si>
    <t>IYCF package</t>
  </si>
  <si>
    <t>IYCF 1</t>
  </si>
  <si>
    <t>IYCF 2</t>
  </si>
  <si>
    <t>IYCF 3</t>
  </si>
  <si>
    <t>Mass media</t>
  </si>
  <si>
    <t>x</t>
  </si>
  <si>
    <t>Condom</t>
  </si>
  <si>
    <t>Male sterilization</t>
  </si>
  <si>
    <t>Female sterilization</t>
  </si>
  <si>
    <t>Pill</t>
  </si>
  <si>
    <t>Withdrawal</t>
  </si>
  <si>
    <t>Injectable</t>
  </si>
  <si>
    <t>Implant</t>
  </si>
  <si>
    <t>Fertility awareness</t>
  </si>
  <si>
    <t>IUD</t>
  </si>
  <si>
    <t>Method</t>
  </si>
  <si>
    <t>Effectiveness</t>
  </si>
  <si>
    <t>fraction PW attending health facility</t>
  </si>
  <si>
    <t>fraction children attending health facility</t>
  </si>
  <si>
    <t>unmet need for family planning</t>
  </si>
  <si>
    <t>OR for food security groups</t>
  </si>
  <si>
    <t>Package information</t>
  </si>
  <si>
    <t>Target populations</t>
  </si>
  <si>
    <t>Unit costs</t>
  </si>
  <si>
    <t>Cost</t>
  </si>
  <si>
    <t>Family Planning</t>
  </si>
  <si>
    <t>Proportional Cost</t>
  </si>
  <si>
    <t>OR for stunting</t>
  </si>
  <si>
    <t>maternal mortality</t>
  </si>
  <si>
    <t>neonatal mortality</t>
  </si>
  <si>
    <t>infant mortality</t>
  </si>
  <si>
    <t>under 5 mortality</t>
  </si>
  <si>
    <t>OR stunting progression</t>
  </si>
  <si>
    <t>Age</t>
  </si>
  <si>
    <t>Practice</t>
  </si>
  <si>
    <t>RR of death by cause</t>
  </si>
  <si>
    <t>OR for condition</t>
  </si>
  <si>
    <t>Anaemia type</t>
  </si>
  <si>
    <t>Prevalence of all anaemia</t>
  </si>
  <si>
    <t>Prevalence of iron deficiency anaemia</t>
  </si>
  <si>
    <t>Fraction anaemia that is severe</t>
  </si>
  <si>
    <t>Relative risks</t>
  </si>
  <si>
    <t>Odds ratios</t>
  </si>
  <si>
    <t>Program</t>
  </si>
  <si>
    <t>Anaemia</t>
  </si>
  <si>
    <t>Family planning</t>
  </si>
  <si>
    <t>not anaemic</t>
  </si>
  <si>
    <t>anaemic</t>
  </si>
  <si>
    <t>PW population</t>
  </si>
  <si>
    <t>Non-pregnant women population</t>
  </si>
  <si>
    <t>severe maternal anemia</t>
  </si>
  <si>
    <t>stunting</t>
  </si>
  <si>
    <t>baseline coverage</t>
  </si>
  <si>
    <t>Diarrhoea</t>
  </si>
  <si>
    <t>Child diarrhoea</t>
  </si>
  <si>
    <t>Diarrhoea incidence</t>
  </si>
  <si>
    <t>Severe diarrhoea</t>
  </si>
  <si>
    <t>Neonatal diarrhoea</t>
  </si>
  <si>
    <t>OR anaemia by condition</t>
  </si>
  <si>
    <t>OR stunting by condition</t>
  </si>
  <si>
    <t>fraction MAM to SAM</t>
  </si>
  <si>
    <t>fraction SAM to MAM</t>
  </si>
  <si>
    <t>Birth outcomes</t>
  </si>
  <si>
    <t>Mortality</t>
  </si>
  <si>
    <t>Threshold dependency</t>
  </si>
  <si>
    <t>Exclusion dependency</t>
  </si>
  <si>
    <t>fraction severe diarrhoea</t>
  </si>
  <si>
    <t>Wasting prevention</t>
  </si>
  <si>
    <t>Wasting treatment</t>
  </si>
  <si>
    <t>Public provision of complementary foods with iron, Public provision of complementary foods with iron (malaria area)</t>
  </si>
  <si>
    <t>Index</t>
  </si>
  <si>
    <t>Label</t>
  </si>
  <si>
    <t>Fraction</t>
  </si>
  <si>
    <t>Birth age order</t>
  </si>
  <si>
    <t>Less than 18 years first birth</t>
  </si>
  <si>
    <t>Less than 18 years second and third births</t>
  </si>
  <si>
    <t>Less than 18 years greater than third birth</t>
  </si>
  <si>
    <t>18 - 34 years old first birth</t>
  </si>
  <si>
    <t>18 - 34 years old second and third births</t>
  </si>
  <si>
    <t>18 - 34 years old greater than third birth</t>
  </si>
  <si>
    <t>35-49 years old first birth</t>
  </si>
  <si>
    <t>35-49 years old second and third births</t>
  </si>
  <si>
    <t>35-49 years old greater than third birth</t>
  </si>
  <si>
    <t>Birth intervals</t>
  </si>
  <si>
    <t>First birth</t>
  </si>
  <si>
    <t>less than 18 months</t>
  </si>
  <si>
    <t>18-23 months</t>
  </si>
  <si>
    <t>24 months or greater</t>
  </si>
  <si>
    <t>RR age order</t>
  </si>
  <si>
    <t>RR interval</t>
  </si>
  <si>
    <t>Age group</t>
  </si>
  <si>
    <t>Include in analysis</t>
  </si>
  <si>
    <t>Condition or program</t>
  </si>
  <si>
    <t>OR stunting by program</t>
  </si>
  <si>
    <t>OR SAM by program</t>
  </si>
  <si>
    <t>OR MAM by program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</si>
  <si>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</si>
  <si>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</si>
  <si>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</si>
  <si>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</si>
  <si>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</si>
  <si>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</si>
  <si>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</si>
  <si>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</si>
  <si>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</si>
  <si>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</si>
  <si>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Birth age program</t>
  </si>
  <si>
    <t>Birth age</t>
  </si>
  <si>
    <t>Calculated in model</t>
  </si>
  <si>
    <t>Maximum annual scale-up</t>
  </si>
  <si>
    <t>Spending</t>
  </si>
  <si>
    <t>Field</t>
  </si>
  <si>
    <t>Coverage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</si>
</sst>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000"/>
  </numFmts>
  <fonts count="26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Calibri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9"/>
      <color indexed="81"/>
      <name val="Arial"/>
      <family val="2"/>
    </font>
    <font>
      <b/>
      <sz val="9"/>
      <color indexed="8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sz val="11"/>
      <color rgb="FF000000"/>
      <name val="Cambria"/>
      <family val="1"/>
    </font>
    <font>
      <sz val="11"/>
      <color rgb="FF000000"/>
      <name val="Arial"/>
      <family val="2"/>
    </font>
    <font>
      <sz val="10"/>
      <color rgb="FFFF0000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10"/>
      <color rgb="FF000000"/>
      <name val="Tahoma"/>
      <family val="2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725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30">
    <xf numFmtId="0" fontId="0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/>
    <xf numFmtId="0" fontId="4" fillId="0" borderId="0" xfId="0" applyFont="1"/>
    <xf numFmtId="0" fontId="6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4" fontId="4" fillId="0" borderId="0" xfId="0" applyNumberFormat="1" applyFont="1"/>
    <xf numFmtId="0" fontId="13" fillId="0" borderId="0" xfId="0" applyFont="1" applyAlignment="1"/>
    <xf numFmtId="0" fontId="0" fillId="0" borderId="0" xfId="0" applyFont="1" applyFill="1" applyAlignment="1"/>
    <xf numFmtId="0" fontId="4" fillId="0" borderId="0" xfId="0" applyFont="1" applyFill="1" applyAlignment="1"/>
    <xf numFmtId="0" fontId="4" fillId="2" borderId="1" xfId="0" applyFont="1" applyFill="1" applyBorder="1" applyAlignment="1"/>
    <xf numFmtId="0" fontId="3" fillId="2" borderId="1" xfId="0" applyFont="1" applyFill="1" applyBorder="1" applyAlignment="1"/>
    <xf numFmtId="2" fontId="0" fillId="2" borderId="1" xfId="0" applyNumberFormat="1" applyFont="1" applyFill="1" applyBorder="1" applyAlignment="1">
      <alignment horizontal="right"/>
    </xf>
    <xf numFmtId="3" fontId="13" fillId="2" borderId="1" xfId="0" applyNumberFormat="1" applyFont="1" applyFill="1" applyBorder="1" applyAlignment="1">
      <alignment horizontal="right"/>
    </xf>
    <xf numFmtId="2" fontId="13" fillId="2" borderId="1" xfId="0" applyNumberFormat="1" applyFont="1" applyFill="1" applyBorder="1" applyAlignment="1">
      <alignment horizontal="right"/>
    </xf>
    <xf numFmtId="3" fontId="14" fillId="0" borderId="1" xfId="0" applyNumberFormat="1" applyFont="1" applyFill="1" applyBorder="1" applyAlignment="1">
      <alignment horizontal="right"/>
    </xf>
    <xf numFmtId="0" fontId="13" fillId="2" borderId="1" xfId="0" applyFont="1" applyFill="1" applyBorder="1" applyAlignment="1"/>
    <xf numFmtId="0" fontId="14" fillId="0" borderId="1" xfId="0" applyFont="1" applyFill="1" applyBorder="1" applyAlignment="1"/>
    <xf numFmtId="3" fontId="5" fillId="2" borderId="1" xfId="0" applyNumberFormat="1" applyFont="1" applyFill="1" applyBorder="1" applyAlignment="1">
      <alignment horizontal="center"/>
    </xf>
    <xf numFmtId="164" fontId="0" fillId="2" borderId="1" xfId="0" applyNumberFormat="1" applyFont="1" applyFill="1" applyBorder="1" applyAlignment="1"/>
    <xf numFmtId="164" fontId="14" fillId="0" borderId="0" xfId="0" applyNumberFormat="1" applyFont="1" applyAlignment="1"/>
    <xf numFmtId="164" fontId="14" fillId="0" borderId="0" xfId="9" applyNumberFormat="1" applyFont="1" applyAlignment="1"/>
    <xf numFmtId="10" fontId="14" fillId="0" borderId="0" xfId="10" applyNumberFormat="1" applyFont="1" applyAlignment="1"/>
    <xf numFmtId="0" fontId="0" fillId="3" borderId="0" xfId="0" applyFont="1" applyFill="1" applyAlignment="1"/>
    <xf numFmtId="2" fontId="4" fillId="0" borderId="0" xfId="0" applyNumberFormat="1" applyFont="1" applyAlignment="1">
      <alignment horizontal="center"/>
    </xf>
    <xf numFmtId="0" fontId="4" fillId="0" borderId="0" xfId="0" applyFont="1" applyAlignment="1">
      <alignment horizontal="right"/>
    </xf>
    <xf numFmtId="0" fontId="3" fillId="0" borderId="0" xfId="0" applyFont="1"/>
    <xf numFmtId="0" fontId="4" fillId="0" borderId="0" xfId="0" applyFont="1" applyFill="1" applyBorder="1" applyAlignment="1"/>
    <xf numFmtId="0" fontId="0" fillId="2" borderId="1" xfId="0" applyFont="1" applyFill="1" applyBorder="1" applyAlignment="1"/>
    <xf numFmtId="0" fontId="0" fillId="0" borderId="0" xfId="0" applyFont="1" applyAlignment="1">
      <alignment horizontal="center"/>
    </xf>
    <xf numFmtId="166" fontId="13" fillId="2" borderId="1" xfId="10" applyNumberFormat="1" applyFont="1" applyFill="1" applyBorder="1" applyAlignment="1"/>
    <xf numFmtId="0" fontId="13" fillId="4" borderId="1" xfId="0" applyFont="1" applyFill="1" applyBorder="1" applyAlignment="1"/>
    <xf numFmtId="0" fontId="0" fillId="5" borderId="0" xfId="0" applyFont="1" applyFill="1" applyAlignment="1"/>
    <xf numFmtId="4" fontId="4" fillId="0" borderId="0" xfId="0" applyNumberFormat="1" applyFont="1" applyAlignment="1"/>
    <xf numFmtId="10" fontId="0" fillId="4" borderId="1" xfId="0" applyNumberFormat="1" applyFont="1" applyFill="1" applyBorder="1" applyAlignment="1"/>
    <xf numFmtId="0" fontId="2" fillId="0" borderId="0" xfId="0" applyFont="1"/>
    <xf numFmtId="164" fontId="13" fillId="2" borderId="1" xfId="10" applyNumberFormat="1" applyFont="1" applyFill="1" applyBorder="1" applyAlignment="1"/>
    <xf numFmtId="164" fontId="13" fillId="0" borderId="0" xfId="10" applyNumberFormat="1" applyFont="1" applyFill="1" applyBorder="1" applyAlignment="1"/>
    <xf numFmtId="164" fontId="13" fillId="2" borderId="1" xfId="9" applyNumberFormat="1" applyFont="1" applyFill="1" applyBorder="1" applyAlignment="1"/>
    <xf numFmtId="164" fontId="0" fillId="0" borderId="0" xfId="9" applyNumberFormat="1" applyFont="1" applyAlignment="1"/>
    <xf numFmtId="165" fontId="0" fillId="0" borderId="0" xfId="0" applyNumberFormat="1" applyFont="1" applyAlignment="1"/>
    <xf numFmtId="165" fontId="0" fillId="4" borderId="0" xfId="0" applyNumberFormat="1" applyFont="1" applyFill="1" applyAlignment="1"/>
    <xf numFmtId="1" fontId="4" fillId="0" borderId="0" xfId="0" applyNumberFormat="1" applyFont="1" applyAlignment="1">
      <alignment horizontal="center"/>
    </xf>
    <xf numFmtId="0" fontId="0" fillId="4" borderId="0" xfId="0" applyFont="1" applyFill="1" applyAlignment="1"/>
    <xf numFmtId="0" fontId="4" fillId="4" borderId="0" xfId="0" applyFont="1" applyFill="1" applyAlignment="1"/>
    <xf numFmtId="0" fontId="4" fillId="4" borderId="0" xfId="0" applyFont="1" applyFill="1" applyAlignment="1">
      <alignment horizontal="right"/>
    </xf>
    <xf numFmtId="0" fontId="4" fillId="6" borderId="0" xfId="0" applyFont="1" applyFill="1" applyAlignment="1"/>
    <xf numFmtId="0" fontId="4" fillId="6" borderId="0" xfId="0" applyFont="1" applyFill="1" applyAlignment="1">
      <alignment horizontal="right"/>
    </xf>
    <xf numFmtId="0" fontId="6" fillId="0" borderId="0" xfId="0" applyFont="1" applyFill="1" applyAlignment="1">
      <alignment horizontal="right"/>
    </xf>
    <xf numFmtId="2" fontId="0" fillId="0" borderId="0" xfId="0" applyNumberFormat="1" applyFont="1" applyAlignment="1"/>
    <xf numFmtId="0" fontId="13" fillId="0" borderId="0" xfId="0" applyFont="1" applyFill="1" applyAlignment="1"/>
    <xf numFmtId="2" fontId="0" fillId="0" borderId="0" xfId="0" applyNumberFormat="1" applyFont="1" applyFill="1" applyAlignment="1"/>
    <xf numFmtId="0" fontId="4" fillId="7" borderId="0" xfId="0" applyFont="1" applyFill="1" applyAlignment="1"/>
    <xf numFmtId="0" fontId="13" fillId="7" borderId="0" xfId="0" applyFont="1" applyFill="1" applyAlignment="1"/>
    <xf numFmtId="0" fontId="13" fillId="0" borderId="0" xfId="0" applyFont="1" applyFill="1" applyAlignment="1">
      <alignment horizontal="center" vertical="center"/>
    </xf>
    <xf numFmtId="2" fontId="0" fillId="4" borderId="0" xfId="0" applyNumberFormat="1" applyFont="1" applyFill="1" applyAlignment="1"/>
    <xf numFmtId="0" fontId="17" fillId="0" borderId="0" xfId="0" applyFont="1" applyAlignment="1"/>
    <xf numFmtId="0" fontId="18" fillId="0" borderId="0" xfId="0" applyFont="1" applyAlignment="1"/>
    <xf numFmtId="0" fontId="18" fillId="0" borderId="0" xfId="0" applyNumberFormat="1" applyFont="1" applyAlignment="1"/>
    <xf numFmtId="0" fontId="13" fillId="0" borderId="0" xfId="0" applyFont="1" applyAlignment="1">
      <alignment horizontal="center" vertical="center"/>
    </xf>
    <xf numFmtId="0" fontId="13" fillId="6" borderId="0" xfId="0" applyFont="1" applyFill="1" applyAlignment="1"/>
    <xf numFmtId="0" fontId="4" fillId="9" borderId="0" xfId="0" applyFont="1" applyFill="1" applyAlignment="1"/>
    <xf numFmtId="0" fontId="13" fillId="0" borderId="0" xfId="0" applyFont="1" applyAlignment="1">
      <alignment horizontal="center" vertical="center"/>
    </xf>
    <xf numFmtId="0" fontId="0" fillId="0" borderId="0" xfId="0" applyNumberFormat="1" applyFont="1" applyFill="1" applyAlignment="1"/>
    <xf numFmtId="0" fontId="17" fillId="0" borderId="0" xfId="0" applyFont="1" applyFill="1" applyBorder="1" applyAlignment="1"/>
    <xf numFmtId="0" fontId="3" fillId="0" borderId="0" xfId="0" applyFont="1" applyFill="1" applyBorder="1" applyAlignment="1"/>
    <xf numFmtId="2" fontId="0" fillId="6" borderId="0" xfId="0" applyNumberFormat="1" applyFont="1" applyFill="1" applyAlignment="1"/>
    <xf numFmtId="0" fontId="13" fillId="0" borderId="4" xfId="0" applyFont="1" applyBorder="1" applyAlignment="1"/>
    <xf numFmtId="0" fontId="0" fillId="0" borderId="5" xfId="0" applyFont="1" applyBorder="1" applyAlignment="1"/>
    <xf numFmtId="0" fontId="0" fillId="8" borderId="6" xfId="0" applyFont="1" applyFill="1" applyBorder="1" applyAlignment="1"/>
    <xf numFmtId="0" fontId="0" fillId="0" borderId="7" xfId="0" applyFont="1" applyBorder="1" applyAlignment="1"/>
    <xf numFmtId="0" fontId="0" fillId="0" borderId="0" xfId="0" applyFont="1" applyBorder="1" applyAlignment="1"/>
    <xf numFmtId="0" fontId="0" fillId="8" borderId="8" xfId="0" applyFont="1" applyFill="1" applyBorder="1" applyAlignment="1"/>
    <xf numFmtId="0" fontId="0" fillId="0" borderId="9" xfId="0" applyFont="1" applyBorder="1" applyAlignment="1"/>
    <xf numFmtId="0" fontId="0" fillId="0" borderId="10" xfId="0" applyFont="1" applyBorder="1" applyAlignment="1"/>
    <xf numFmtId="0" fontId="0" fillId="8" borderId="10" xfId="0" applyFont="1" applyFill="1" applyBorder="1" applyAlignment="1"/>
    <xf numFmtId="0" fontId="0" fillId="0" borderId="11" xfId="0" applyFont="1" applyBorder="1" applyAlignment="1"/>
    <xf numFmtId="10" fontId="4" fillId="2" borderId="1" xfId="0" applyNumberFormat="1" applyFont="1" applyFill="1" applyBorder="1" applyAlignment="1"/>
    <xf numFmtId="10" fontId="0" fillId="2" borderId="2" xfId="0" applyNumberFormat="1" applyFont="1" applyFill="1" applyBorder="1" applyAlignment="1"/>
    <xf numFmtId="0" fontId="1" fillId="0" borderId="0" xfId="0" applyFont="1"/>
    <xf numFmtId="0" fontId="14" fillId="0" borderId="0" xfId="0" applyFont="1" applyFill="1" applyBorder="1" applyAlignment="1"/>
    <xf numFmtId="10" fontId="0" fillId="2" borderId="1" xfId="0" applyNumberFormat="1" applyFont="1" applyFill="1" applyBorder="1" applyAlignment="1"/>
    <xf numFmtId="10" fontId="5" fillId="2" borderId="1" xfId="10" applyNumberFormat="1" applyFont="1" applyFill="1" applyBorder="1" applyAlignment="1"/>
    <xf numFmtId="10" fontId="13" fillId="2" borderId="1" xfId="0" applyNumberFormat="1" applyFont="1" applyFill="1" applyBorder="1" applyAlignment="1">
      <alignment horizontal="right"/>
    </xf>
    <xf numFmtId="10" fontId="0" fillId="0" borderId="0" xfId="0" applyNumberFormat="1" applyFont="1" applyAlignment="1"/>
    <xf numFmtId="164" fontId="0" fillId="0" borderId="0" xfId="0" applyNumberFormat="1" applyFont="1" applyAlignment="1"/>
    <xf numFmtId="43" fontId="0" fillId="0" borderId="0" xfId="0" applyNumberFormat="1" applyFont="1" applyAlignment="1"/>
    <xf numFmtId="164" fontId="13" fillId="2" borderId="3" xfId="10" applyNumberFormat="1" applyFont="1" applyFill="1" applyBorder="1" applyAlignment="1"/>
    <xf numFmtId="164" fontId="5" fillId="0" borderId="0" xfId="10" applyNumberFormat="1" applyFont="1" applyFill="1" applyBorder="1" applyAlignment="1"/>
    <xf numFmtId="1" fontId="13" fillId="0" borderId="0" xfId="0" applyNumberFormat="1" applyFont="1" applyAlignment="1"/>
    <xf numFmtId="0" fontId="13" fillId="0" borderId="0" xfId="0" applyFont="1" applyAlignment="1">
      <alignment wrapText="1"/>
    </xf>
    <xf numFmtId="0" fontId="4" fillId="10" borderId="0" xfId="0" applyFont="1" applyFill="1" applyBorder="1" applyAlignment="1">
      <alignment horizontal="right" wrapText="1"/>
    </xf>
    <xf numFmtId="9" fontId="0" fillId="0" borderId="0" xfId="0" applyNumberFormat="1" applyFont="1" applyAlignment="1"/>
    <xf numFmtId="0" fontId="4" fillId="7" borderId="0" xfId="0" applyFont="1" applyFill="1" applyBorder="1" applyAlignment="1">
      <alignment horizontal="right" wrapText="1"/>
    </xf>
    <xf numFmtId="0" fontId="4" fillId="11" borderId="0" xfId="0" applyFont="1" applyFill="1" applyBorder="1" applyAlignment="1">
      <alignment horizontal="right" wrapText="1"/>
    </xf>
    <xf numFmtId="0" fontId="4" fillId="0" borderId="0" xfId="0" applyFont="1" applyFill="1" applyBorder="1" applyAlignment="1">
      <alignment horizontal="right" wrapText="1"/>
    </xf>
    <xf numFmtId="0" fontId="4" fillId="10" borderId="0" xfId="0" applyFont="1" applyFill="1" applyBorder="1" applyAlignment="1">
      <alignment horizontal="left" vertical="top" wrapText="1"/>
    </xf>
    <xf numFmtId="0" fontId="4" fillId="10" borderId="0" xfId="0" applyFont="1" applyFill="1" applyBorder="1" applyAlignment="1">
      <alignment horizontal="right"/>
    </xf>
    <xf numFmtId="0" fontId="4" fillId="0" borderId="0" xfId="0" applyNumberFormat="1" applyFont="1" applyFill="1" applyBorder="1" applyAlignment="1">
      <alignment horizontal="right" wrapText="1"/>
    </xf>
    <xf numFmtId="0" fontId="0" fillId="0" borderId="0" xfId="0" applyNumberFormat="1" applyFont="1" applyAlignment="1"/>
    <xf numFmtId="0" fontId="4" fillId="7" borderId="0" xfId="0" applyFont="1" applyFill="1" applyBorder="1" applyAlignment="1">
      <alignment horizontal="right"/>
    </xf>
    <xf numFmtId="0" fontId="4" fillId="11" borderId="0" xfId="0" applyFont="1" applyFill="1" applyBorder="1" applyAlignment="1">
      <alignment horizontal="right"/>
    </xf>
    <xf numFmtId="0" fontId="4" fillId="0" borderId="0" xfId="0" applyNumberFormat="1" applyFont="1" applyFill="1" applyBorder="1" applyAlignment="1">
      <alignment vertical="center" wrapText="1"/>
    </xf>
    <xf numFmtId="0" fontId="4" fillId="0" borderId="0" xfId="0" applyFont="1" applyFill="1" applyBorder="1" applyAlignment="1">
      <alignment horizontal="right"/>
    </xf>
    <xf numFmtId="0" fontId="4" fillId="0" borderId="0" xfId="0" applyNumberFormat="1" applyFont="1" applyFill="1" applyBorder="1" applyAlignment="1">
      <alignment horizontal="right" vertical="center" wrapText="1"/>
    </xf>
    <xf numFmtId="0" fontId="19" fillId="0" borderId="0" xfId="0" applyFont="1" applyFill="1" applyAlignment="1">
      <alignment horizontal="center"/>
    </xf>
    <xf numFmtId="0" fontId="4" fillId="0" borderId="0" xfId="0" applyFont="1" applyFill="1" applyAlignment="1">
      <alignment horizontal="right"/>
    </xf>
    <xf numFmtId="0" fontId="13" fillId="0" borderId="0" xfId="0" applyFont="1" applyBorder="1" applyAlignment="1"/>
    <xf numFmtId="0" fontId="3" fillId="0" borderId="0" xfId="0" applyFont="1" applyFill="1" applyBorder="1" applyAlignment="1">
      <alignment horizontal="right" wrapText="1"/>
    </xf>
    <xf numFmtId="4" fontId="4" fillId="0" borderId="0" xfId="0" applyNumberFormat="1" applyFont="1" applyFill="1" applyBorder="1"/>
    <xf numFmtId="0" fontId="4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1" fontId="4" fillId="0" borderId="0" xfId="0" applyNumberFormat="1" applyFont="1" applyFill="1" applyAlignment="1">
      <alignment horizontal="center"/>
    </xf>
    <xf numFmtId="2" fontId="0" fillId="0" borderId="0" xfId="0" applyNumberFormat="1" applyFont="1" applyAlignment="1">
      <alignment horizontal="center"/>
    </xf>
    <xf numFmtId="0" fontId="4" fillId="13" borderId="0" xfId="0" applyFont="1" applyFill="1" applyAlignment="1"/>
    <xf numFmtId="2" fontId="4" fillId="0" borderId="0" xfId="0" applyNumberFormat="1" applyFont="1" applyFill="1" applyAlignment="1">
      <alignment horizontal="center"/>
    </xf>
    <xf numFmtId="1" fontId="0" fillId="0" borderId="0" xfId="0" applyNumberFormat="1" applyFont="1" applyAlignment="1"/>
    <xf numFmtId="1" fontId="0" fillId="0" borderId="0" xfId="0" applyNumberFormat="1" applyFont="1" applyAlignment="1">
      <alignment horizontal="center"/>
    </xf>
    <xf numFmtId="1" fontId="19" fillId="0" borderId="0" xfId="0" applyNumberFormat="1" applyFont="1" applyFill="1" applyAlignment="1">
      <alignment horizontal="center"/>
    </xf>
    <xf numFmtId="1" fontId="0" fillId="0" borderId="0" xfId="0" applyNumberFormat="1" applyFont="1" applyFill="1" applyAlignment="1">
      <alignment horizontal="center"/>
    </xf>
    <xf numFmtId="0" fontId="5" fillId="0" borderId="0" xfId="0" applyFont="1" applyAlignment="1"/>
    <xf numFmtId="0" fontId="5" fillId="0" borderId="0" xfId="0" applyFont="1" applyFill="1" applyAlignment="1"/>
    <xf numFmtId="0" fontId="5" fillId="0" borderId="0" xfId="0" applyFont="1" applyFill="1" applyBorder="1" applyAlignment="1"/>
    <xf numFmtId="0" fontId="5" fillId="12" borderId="0" xfId="0" applyFont="1" applyFill="1" applyAlignment="1"/>
    <xf numFmtId="0" fontId="13" fillId="11" borderId="0" xfId="0" applyFont="1" applyFill="1" applyAlignment="1"/>
    <xf numFmtId="0" fontId="13" fillId="0" borderId="0" xfId="0" applyFont="1" applyAlignment="1">
      <alignment horizontal="center" vertical="center"/>
    </xf>
    <xf numFmtId="0" fontId="0" fillId="12" borderId="0" xfId="0" applyFont="1" applyFill="1" applyBorder="1" applyAlignment="1"/>
    <xf numFmtId="0" fontId="0" fillId="14" borderId="0" xfId="0" applyFont="1" applyFill="1" applyBorder="1" applyAlignment="1"/>
  </cellXfs>
  <cellStyles count="725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Percent" xfId="10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47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7"/>
  <sheetViews>
    <sheetView workbookViewId="0">
      <selection activeCell="B9" sqref="B9"/>
    </sheetView>
  </sheetViews>
  <sheetFormatPr baseColWidth="10" defaultColWidth="14.5" defaultRowHeight="15.75" customHeight="1" x14ac:dyDescent="0.15"/>
  <cols>
    <col min="1" max="1" width="22.6640625" customWidth="1"/>
    <col min="2" max="2" width="27.6640625" customWidth="1"/>
  </cols>
  <sheetData>
    <row r="1" spans="1:3" ht="16" customHeight="1" x14ac:dyDescent="0.15">
      <c r="A1" s="9" t="s">
        <v>99</v>
      </c>
      <c r="B1" s="9" t="s">
        <v>58</v>
      </c>
      <c r="C1" s="9" t="s">
        <v>100</v>
      </c>
    </row>
    <row r="2" spans="1:3" ht="16" customHeight="1" x14ac:dyDescent="0.15">
      <c r="A2" s="1" t="s">
        <v>59</v>
      </c>
      <c r="B2" t="s">
        <v>0</v>
      </c>
      <c r="C2" s="91">
        <v>2016</v>
      </c>
    </row>
    <row r="3" spans="1:3" ht="15.75" customHeight="1" x14ac:dyDescent="0.15">
      <c r="B3" s="4" t="s">
        <v>1</v>
      </c>
      <c r="C3" s="15">
        <v>15204000</v>
      </c>
    </row>
    <row r="4" spans="1:3" ht="15.75" customHeight="1" x14ac:dyDescent="0.15">
      <c r="B4" s="4" t="s">
        <v>3</v>
      </c>
      <c r="C4" s="15">
        <v>3118117</v>
      </c>
    </row>
    <row r="5" spans="1:3" ht="15.75" customHeight="1" x14ac:dyDescent="0.15">
      <c r="B5" s="29" t="s">
        <v>106</v>
      </c>
      <c r="C5" s="40">
        <v>171684000</v>
      </c>
    </row>
    <row r="6" spans="1:3" ht="15.75" customHeight="1" x14ac:dyDescent="0.15">
      <c r="B6" s="4" t="s">
        <v>4</v>
      </c>
      <c r="C6" s="17">
        <f>(C4+C4*C20/(1000-C20))/(1-C19)</f>
        <v>3677298.8269880489</v>
      </c>
    </row>
    <row r="7" spans="1:3" ht="15.75" customHeight="1" x14ac:dyDescent="0.15">
      <c r="B7" s="29" t="s">
        <v>66</v>
      </c>
      <c r="C7" s="18">
        <v>0.35199999999999998</v>
      </c>
    </row>
    <row r="8" spans="1:3" ht="15.75" customHeight="1" x14ac:dyDescent="0.15">
      <c r="B8" s="4" t="s">
        <v>65</v>
      </c>
      <c r="C8" s="16">
        <v>0.36</v>
      </c>
    </row>
    <row r="9" spans="1:3" ht="15.75" customHeight="1" x14ac:dyDescent="0.15">
      <c r="B9" s="29" t="s">
        <v>67</v>
      </c>
      <c r="C9" s="18">
        <v>0.1</v>
      </c>
    </row>
    <row r="10" spans="1:3" ht="15.75" customHeight="1" x14ac:dyDescent="0.15">
      <c r="B10" s="4" t="s">
        <v>177</v>
      </c>
      <c r="C10" s="62">
        <v>0.5</v>
      </c>
    </row>
    <row r="11" spans="1:3" ht="15.75" customHeight="1" x14ac:dyDescent="0.15">
      <c r="B11" s="4" t="s">
        <v>178</v>
      </c>
      <c r="C11" s="62">
        <v>0.3</v>
      </c>
    </row>
    <row r="12" spans="1:3" ht="15.75" customHeight="1" x14ac:dyDescent="0.15">
      <c r="B12" s="4" t="s">
        <v>179</v>
      </c>
      <c r="C12" s="62">
        <v>0.1</v>
      </c>
    </row>
    <row r="13" spans="1:3" ht="13" x14ac:dyDescent="0.15">
      <c r="B13" t="s">
        <v>220</v>
      </c>
      <c r="C13" s="45">
        <v>0.9</v>
      </c>
    </row>
    <row r="14" spans="1:3" ht="13" x14ac:dyDescent="0.15">
      <c r="B14" t="s">
        <v>221</v>
      </c>
      <c r="C14" s="45">
        <v>0.1</v>
      </c>
    </row>
    <row r="15" spans="1:3" ht="13" x14ac:dyDescent="0.15">
      <c r="B15" s="4" t="s">
        <v>226</v>
      </c>
      <c r="C15" s="62">
        <v>0.2</v>
      </c>
    </row>
    <row r="16" spans="1:3" ht="13" x14ac:dyDescent="0.15">
      <c r="B16" s="4"/>
      <c r="C16" s="52"/>
    </row>
    <row r="17" spans="1:3" ht="13" x14ac:dyDescent="0.15">
      <c r="B17" s="4"/>
      <c r="C17" s="52"/>
    </row>
    <row r="18" spans="1:3" ht="15.75" customHeight="1" x14ac:dyDescent="0.15">
      <c r="A18" s="9" t="s">
        <v>109</v>
      </c>
      <c r="B18" t="s">
        <v>188</v>
      </c>
      <c r="C18" s="18">
        <v>176</v>
      </c>
    </row>
    <row r="19" spans="1:3" ht="15.75" customHeight="1" x14ac:dyDescent="0.15">
      <c r="B19" t="s">
        <v>107</v>
      </c>
      <c r="C19" s="18">
        <v>0.13</v>
      </c>
    </row>
    <row r="20" spans="1:3" ht="15.75" customHeight="1" x14ac:dyDescent="0.15">
      <c r="B20" t="s">
        <v>108</v>
      </c>
      <c r="C20" s="18">
        <v>25.36</v>
      </c>
    </row>
    <row r="21" spans="1:3" ht="15.75" customHeight="1" x14ac:dyDescent="0.15">
      <c r="B21" t="s">
        <v>189</v>
      </c>
      <c r="C21" s="18">
        <v>25.4</v>
      </c>
    </row>
    <row r="22" spans="1:3" ht="15.75" customHeight="1" x14ac:dyDescent="0.15">
      <c r="B22" t="s">
        <v>190</v>
      </c>
      <c r="C22" s="18">
        <v>34.68</v>
      </c>
    </row>
    <row r="23" spans="1:3" ht="15.75" customHeight="1" x14ac:dyDescent="0.15">
      <c r="B23" t="s">
        <v>191</v>
      </c>
      <c r="C23" s="18">
        <v>39.32</v>
      </c>
    </row>
    <row r="25" spans="1:3" ht="15.75" customHeight="1" x14ac:dyDescent="0.15">
      <c r="B25" s="9"/>
      <c r="C25" s="1"/>
    </row>
    <row r="26" spans="1:3" ht="15.75" customHeight="1" x14ac:dyDescent="0.15">
      <c r="A26" s="9" t="s">
        <v>69</v>
      </c>
      <c r="B26" s="29" t="s">
        <v>71</v>
      </c>
      <c r="C26" s="33">
        <v>0.3</v>
      </c>
    </row>
    <row r="27" spans="1:3" ht="15.75" customHeight="1" x14ac:dyDescent="0.15">
      <c r="B27" s="29" t="s">
        <v>94</v>
      </c>
      <c r="C27" s="33">
        <v>0.8</v>
      </c>
    </row>
    <row r="28" spans="1:3" ht="15.75" customHeight="1" x14ac:dyDescent="0.15">
      <c r="B28" s="29" t="s">
        <v>95</v>
      </c>
      <c r="C28" s="33">
        <v>0.12</v>
      </c>
    </row>
    <row r="29" spans="1:3" ht="15.75" customHeight="1" x14ac:dyDescent="0.15">
      <c r="B29" s="29" t="s">
        <v>96</v>
      </c>
      <c r="C29" s="33">
        <v>0.05</v>
      </c>
    </row>
    <row r="30" spans="1:3" ht="15.75" customHeight="1" x14ac:dyDescent="0.15">
      <c r="B30" s="29" t="s">
        <v>70</v>
      </c>
      <c r="C30" s="33">
        <v>0.05</v>
      </c>
    </row>
    <row r="32" spans="1:3" ht="15.75" customHeight="1" x14ac:dyDescent="0.15">
      <c r="B32" s="29"/>
    </row>
    <row r="33" spans="1:5" ht="15.75" customHeight="1" x14ac:dyDescent="0.2">
      <c r="A33" s="9" t="s">
        <v>105</v>
      </c>
      <c r="B33" s="81" t="s">
        <v>111</v>
      </c>
      <c r="C33" s="38">
        <v>8634000</v>
      </c>
      <c r="D33" s="88"/>
      <c r="E33" s="87"/>
    </row>
    <row r="34" spans="1:5" ht="15" customHeight="1" x14ac:dyDescent="0.2">
      <c r="B34" s="81" t="s">
        <v>112</v>
      </c>
      <c r="C34" s="38">
        <v>13550000</v>
      </c>
      <c r="D34" s="88"/>
      <c r="E34" s="88"/>
    </row>
    <row r="35" spans="1:5" ht="15.75" customHeight="1" x14ac:dyDescent="0.2">
      <c r="B35" s="81" t="s">
        <v>113</v>
      </c>
      <c r="C35" s="89">
        <v>12394000</v>
      </c>
      <c r="D35" s="88"/>
    </row>
    <row r="36" spans="1:5" ht="15.75" customHeight="1" x14ac:dyDescent="0.2">
      <c r="B36" s="81" t="s">
        <v>114</v>
      </c>
      <c r="C36" s="38">
        <v>9148000</v>
      </c>
      <c r="D36" s="88"/>
    </row>
    <row r="37" spans="1:5" ht="15.75" customHeight="1" x14ac:dyDescent="0.2">
      <c r="B37" s="81"/>
      <c r="C37" s="90"/>
      <c r="D37" s="88"/>
    </row>
    <row r="38" spans="1:5" ht="15.75" customHeight="1" x14ac:dyDescent="0.2">
      <c r="B38" s="81"/>
      <c r="C38" s="90"/>
      <c r="D38" s="88"/>
    </row>
    <row r="39" spans="1:5" ht="15.75" customHeight="1" x14ac:dyDescent="0.2">
      <c r="A39" s="9" t="s">
        <v>209</v>
      </c>
      <c r="B39" s="81" t="s">
        <v>111</v>
      </c>
      <c r="C39" s="38">
        <f>C33-C45</f>
        <v>7531583.5695012193</v>
      </c>
      <c r="D39" s="88"/>
      <c r="E39" s="87"/>
    </row>
    <row r="40" spans="1:5" ht="15" customHeight="1" x14ac:dyDescent="0.2">
      <c r="B40" s="81" t="s">
        <v>112</v>
      </c>
      <c r="C40" s="38">
        <f t="shared" ref="C40:C42" si="0">C34-C46</f>
        <v>11617337.925466225</v>
      </c>
      <c r="D40" s="88"/>
      <c r="E40" s="88"/>
    </row>
    <row r="41" spans="1:5" ht="15.75" customHeight="1" x14ac:dyDescent="0.2">
      <c r="B41" s="81" t="s">
        <v>113</v>
      </c>
      <c r="C41" s="38">
        <f t="shared" si="0"/>
        <v>11797902.113393042</v>
      </c>
      <c r="D41" s="88"/>
    </row>
    <row r="42" spans="1:5" ht="15.75" customHeight="1" x14ac:dyDescent="0.2">
      <c r="B42" s="81" t="s">
        <v>114</v>
      </c>
      <c r="C42" s="38">
        <f t="shared" si="0"/>
        <v>9101877.564651465</v>
      </c>
      <c r="D42" s="88"/>
    </row>
    <row r="43" spans="1:5" ht="15.75" customHeight="1" x14ac:dyDescent="0.2">
      <c r="B43" s="81"/>
      <c r="C43" s="39"/>
      <c r="D43" s="88"/>
    </row>
    <row r="44" spans="1:5" ht="15" customHeight="1" x14ac:dyDescent="0.2">
      <c r="B44" s="37"/>
      <c r="C44" s="39"/>
    </row>
    <row r="45" spans="1:5" ht="15.75" customHeight="1" x14ac:dyDescent="0.2">
      <c r="A45" s="9" t="s">
        <v>208</v>
      </c>
      <c r="B45" s="81" t="s">
        <v>115</v>
      </c>
      <c r="C45" s="32">
        <f>C51*$C$6</f>
        <v>1102416.4304987811</v>
      </c>
    </row>
    <row r="46" spans="1:5" ht="15.75" customHeight="1" x14ac:dyDescent="0.2">
      <c r="B46" s="81" t="s">
        <v>116</v>
      </c>
      <c r="C46" s="32">
        <f t="shared" ref="C46:C48" si="1">C52*$C$6</f>
        <v>1932662.074533775</v>
      </c>
    </row>
    <row r="47" spans="1:5" ht="15.75" customHeight="1" x14ac:dyDescent="0.2">
      <c r="B47" s="81" t="s">
        <v>117</v>
      </c>
      <c r="C47" s="32">
        <f t="shared" si="1"/>
        <v>596097.88660695858</v>
      </c>
    </row>
    <row r="48" spans="1:5" ht="15.75" customHeight="1" x14ac:dyDescent="0.2">
      <c r="B48" s="81" t="s">
        <v>118</v>
      </c>
      <c r="C48" s="32">
        <f t="shared" si="1"/>
        <v>46122.435348534098</v>
      </c>
    </row>
    <row r="51" spans="1:3" ht="15.75" customHeight="1" x14ac:dyDescent="0.2">
      <c r="A51" s="9" t="s">
        <v>103</v>
      </c>
      <c r="B51" s="81" t="s">
        <v>115</v>
      </c>
      <c r="C51" s="32">
        <v>0.29978973218277538</v>
      </c>
    </row>
    <row r="52" spans="1:3" ht="15.75" customHeight="1" x14ac:dyDescent="0.2">
      <c r="B52" s="81" t="s">
        <v>116</v>
      </c>
      <c r="C52" s="32">
        <v>0.52556568434139284</v>
      </c>
    </row>
    <row r="53" spans="1:3" ht="15.75" customHeight="1" x14ac:dyDescent="0.2">
      <c r="B53" s="81" t="s">
        <v>117</v>
      </c>
      <c r="C53" s="32">
        <v>0.16210210664201097</v>
      </c>
    </row>
    <row r="54" spans="1:3" ht="15.75" customHeight="1" x14ac:dyDescent="0.2">
      <c r="B54" s="81" t="s">
        <v>118</v>
      </c>
      <c r="C54" s="32">
        <v>1.2542476833820825E-2</v>
      </c>
    </row>
    <row r="57" spans="1:3" ht="15.75" customHeight="1" x14ac:dyDescent="0.15">
      <c r="A57" s="9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FF00"/>
  </sheetPr>
  <dimension ref="A1:G22"/>
  <sheetViews>
    <sheetView workbookViewId="0">
      <selection activeCell="B16" sqref="B16"/>
    </sheetView>
  </sheetViews>
  <sheetFormatPr baseColWidth="10" defaultRowHeight="13" x14ac:dyDescent="0.15"/>
  <cols>
    <col min="1" max="1" width="36.6640625" customWidth="1"/>
    <col min="2" max="2" width="64.5" customWidth="1"/>
    <col min="3" max="3" width="14.6640625" customWidth="1"/>
    <col min="4" max="4" width="15.83203125" customWidth="1"/>
    <col min="5" max="5" width="13.33203125" customWidth="1"/>
    <col min="6" max="6" width="13.5" customWidth="1"/>
  </cols>
  <sheetData>
    <row r="1" spans="1:7" x14ac:dyDescent="0.15">
      <c r="A1" s="9" t="s">
        <v>48</v>
      </c>
      <c r="B1" s="1" t="s">
        <v>252</v>
      </c>
      <c r="C1" s="9" t="s">
        <v>6</v>
      </c>
      <c r="D1" s="9" t="s">
        <v>7</v>
      </c>
      <c r="E1" s="9" t="s">
        <v>8</v>
      </c>
      <c r="F1" s="9" t="s">
        <v>9</v>
      </c>
      <c r="G1" s="9" t="s">
        <v>10</v>
      </c>
    </row>
    <row r="2" spans="1:7" x14ac:dyDescent="0.15">
      <c r="A2" s="9" t="s">
        <v>192</v>
      </c>
      <c r="B2" t="s">
        <v>62</v>
      </c>
      <c r="C2" s="25"/>
      <c r="D2" s="4">
        <v>45</v>
      </c>
      <c r="E2" s="4">
        <v>361.6</v>
      </c>
      <c r="F2" s="4">
        <v>174.7</v>
      </c>
      <c r="G2" s="4">
        <v>174.7</v>
      </c>
    </row>
    <row r="3" spans="1:7" x14ac:dyDescent="0.15">
      <c r="B3" s="4"/>
    </row>
    <row r="4" spans="1:7" x14ac:dyDescent="0.15">
      <c r="A4" s="9" t="s">
        <v>219</v>
      </c>
      <c r="B4" s="4" t="s">
        <v>213</v>
      </c>
      <c r="C4">
        <v>1.04</v>
      </c>
      <c r="D4">
        <v>1.04</v>
      </c>
      <c r="E4">
        <v>1.04</v>
      </c>
      <c r="F4">
        <v>1.04</v>
      </c>
      <c r="G4">
        <v>1.04</v>
      </c>
    </row>
    <row r="6" spans="1:7" x14ac:dyDescent="0.15">
      <c r="A6" s="9" t="s">
        <v>180</v>
      </c>
      <c r="B6" s="4" t="s">
        <v>44</v>
      </c>
      <c r="C6" s="4">
        <v>1</v>
      </c>
      <c r="D6" s="4">
        <v>1</v>
      </c>
      <c r="E6" s="4">
        <v>1</v>
      </c>
      <c r="F6" s="4">
        <v>1</v>
      </c>
      <c r="G6" s="4">
        <v>1</v>
      </c>
    </row>
    <row r="7" spans="1:7" x14ac:dyDescent="0.15">
      <c r="B7" s="4" t="s">
        <v>45</v>
      </c>
      <c r="C7" s="4">
        <v>1</v>
      </c>
      <c r="D7" s="4">
        <v>1</v>
      </c>
      <c r="E7" s="4">
        <v>1.43</v>
      </c>
      <c r="F7" s="4">
        <v>1.43</v>
      </c>
      <c r="G7" s="4">
        <v>1</v>
      </c>
    </row>
    <row r="8" spans="1:7" x14ac:dyDescent="0.15">
      <c r="B8" s="4" t="s">
        <v>110</v>
      </c>
      <c r="C8" s="4">
        <v>1</v>
      </c>
      <c r="D8" s="4">
        <v>1</v>
      </c>
      <c r="E8" s="4">
        <v>1.6</v>
      </c>
      <c r="F8" s="4">
        <v>1.6</v>
      </c>
      <c r="G8" s="4">
        <v>1</v>
      </c>
    </row>
    <row r="9" spans="1:7" x14ac:dyDescent="0.15">
      <c r="B9" s="4" t="s">
        <v>104</v>
      </c>
      <c r="C9" s="4">
        <v>1</v>
      </c>
      <c r="D9" s="4">
        <v>1</v>
      </c>
      <c r="E9" s="4">
        <v>1.6</v>
      </c>
      <c r="F9" s="4">
        <v>1.6</v>
      </c>
      <c r="G9" s="4">
        <v>1</v>
      </c>
    </row>
    <row r="10" spans="1:7" x14ac:dyDescent="0.15">
      <c r="B10" s="4" t="s">
        <v>46</v>
      </c>
      <c r="C10" s="4">
        <v>1</v>
      </c>
      <c r="D10" s="4">
        <v>1</v>
      </c>
      <c r="E10" s="4">
        <v>2.39</v>
      </c>
      <c r="F10" s="4">
        <v>2.39</v>
      </c>
      <c r="G10" s="4">
        <v>1</v>
      </c>
    </row>
    <row r="11" spans="1:7" x14ac:dyDescent="0.15">
      <c r="B11" s="4"/>
      <c r="C11" s="4"/>
      <c r="D11" s="4"/>
      <c r="E11" s="4"/>
      <c r="F11" s="4"/>
      <c r="G11" s="4"/>
    </row>
    <row r="12" spans="1:7" x14ac:dyDescent="0.15">
      <c r="A12" s="9" t="s">
        <v>253</v>
      </c>
      <c r="B12" s="4" t="s">
        <v>52</v>
      </c>
      <c r="C12" s="4">
        <v>1</v>
      </c>
      <c r="D12" s="4">
        <v>1</v>
      </c>
      <c r="E12" s="4">
        <v>1</v>
      </c>
      <c r="F12" s="4">
        <v>0.9</v>
      </c>
      <c r="G12" s="4">
        <v>0.9</v>
      </c>
    </row>
    <row r="13" spans="1:7" x14ac:dyDescent="0.15">
      <c r="B13" s="63" t="s">
        <v>54</v>
      </c>
      <c r="C13" s="4">
        <v>1</v>
      </c>
      <c r="D13" s="4">
        <v>1</v>
      </c>
      <c r="E13" s="4">
        <f>1/(1 + (E7-1)*(1-'Baseline year demographics'!$C$8))</f>
        <v>0.78419071518193229</v>
      </c>
      <c r="F13" s="4">
        <f>1/(1 + (F7-1)*(1-'Baseline year demographics'!$C$8))</f>
        <v>0.78419071518193229</v>
      </c>
      <c r="G13" s="4">
        <v>1</v>
      </c>
    </row>
    <row r="14" spans="1:7" x14ac:dyDescent="0.15">
      <c r="B14" s="63" t="s">
        <v>127</v>
      </c>
      <c r="C14" s="4">
        <v>1</v>
      </c>
      <c r="D14" s="4">
        <v>1</v>
      </c>
      <c r="E14" s="4">
        <f>1 / (E$10/E$9)</f>
        <v>0.66945606694560678</v>
      </c>
      <c r="F14" s="4">
        <f>1 / (F$10/F$9)</f>
        <v>0.66945606694560678</v>
      </c>
      <c r="G14" s="4">
        <v>1</v>
      </c>
    </row>
    <row r="15" spans="1:7" x14ac:dyDescent="0.15">
      <c r="B15" s="63" t="s">
        <v>75</v>
      </c>
      <c r="C15" s="4">
        <v>1</v>
      </c>
      <c r="D15" s="4">
        <v>1</v>
      </c>
      <c r="E15" s="4">
        <f t="shared" ref="E15:F16" si="0">1 / (E$10/E$9)</f>
        <v>0.66945606694560678</v>
      </c>
      <c r="F15" s="4">
        <f t="shared" si="0"/>
        <v>0.66945606694560678</v>
      </c>
      <c r="G15" s="4">
        <v>1</v>
      </c>
    </row>
    <row r="16" spans="1:7" x14ac:dyDescent="0.15">
      <c r="B16" s="63" t="s">
        <v>136</v>
      </c>
      <c r="C16" s="4">
        <v>1</v>
      </c>
      <c r="D16" s="4">
        <v>1</v>
      </c>
      <c r="E16" s="4">
        <f t="shared" si="0"/>
        <v>0.66945606694560678</v>
      </c>
      <c r="F16" s="4">
        <f t="shared" si="0"/>
        <v>0.66945606694560678</v>
      </c>
      <c r="G16" s="4">
        <v>1</v>
      </c>
    </row>
    <row r="18" spans="1:7" x14ac:dyDescent="0.15">
      <c r="A18" s="9" t="s">
        <v>149</v>
      </c>
      <c r="B18" s="4" t="s">
        <v>213</v>
      </c>
      <c r="C18" s="45">
        <v>1.04</v>
      </c>
      <c r="D18" s="45">
        <v>1.04</v>
      </c>
      <c r="E18" s="45">
        <v>1.04</v>
      </c>
      <c r="F18" s="45">
        <v>1.04</v>
      </c>
      <c r="G18" s="45">
        <v>1.04</v>
      </c>
    </row>
    <row r="20" spans="1:7" x14ac:dyDescent="0.15">
      <c r="A20" s="9" t="s">
        <v>150</v>
      </c>
      <c r="B20" s="4" t="s">
        <v>213</v>
      </c>
      <c r="C20" s="45">
        <v>1.04</v>
      </c>
      <c r="D20" s="45">
        <v>1.04</v>
      </c>
      <c r="E20" s="45">
        <v>1.04</v>
      </c>
      <c r="F20" s="45">
        <v>1.04</v>
      </c>
      <c r="G20" s="45">
        <v>1.04</v>
      </c>
    </row>
    <row r="22" spans="1:7" x14ac:dyDescent="0.15">
      <c r="A22" s="126" t="s">
        <v>218</v>
      </c>
      <c r="B22" t="s">
        <v>216</v>
      </c>
      <c r="C22" s="45">
        <v>1</v>
      </c>
      <c r="D22" s="45">
        <v>1</v>
      </c>
      <c r="E22" s="45">
        <v>1</v>
      </c>
      <c r="F22" s="45">
        <v>1</v>
      </c>
      <c r="G22" s="45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51"/>
  <sheetViews>
    <sheetView tabSelected="1" topLeftCell="A19" zoomScale="139" workbookViewId="0">
      <selection activeCell="D37" sqref="D37"/>
    </sheetView>
  </sheetViews>
  <sheetFormatPr baseColWidth="10" defaultRowHeight="13" x14ac:dyDescent="0.15"/>
  <cols>
    <col min="1" max="1" width="43.33203125" customWidth="1"/>
    <col min="2" max="2" width="13.5" customWidth="1"/>
    <col min="3" max="3" width="13.1640625" customWidth="1"/>
  </cols>
  <sheetData>
    <row r="1" spans="1:10" x14ac:dyDescent="0.15">
      <c r="A1" s="9" t="s">
        <v>156</v>
      </c>
      <c r="B1" s="9" t="s">
        <v>159</v>
      </c>
      <c r="C1" s="9" t="s">
        <v>155</v>
      </c>
      <c r="D1" s="9" t="s">
        <v>6</v>
      </c>
      <c r="E1" s="9" t="s">
        <v>7</v>
      </c>
      <c r="F1" s="9" t="s">
        <v>8</v>
      </c>
      <c r="G1" s="9" t="s">
        <v>9</v>
      </c>
      <c r="H1" s="52" t="s">
        <v>10</v>
      </c>
    </row>
    <row r="2" spans="1:10" x14ac:dyDescent="0.15">
      <c r="A2" s="9" t="s">
        <v>157</v>
      </c>
      <c r="B2" s="127" t="s">
        <v>73</v>
      </c>
      <c r="C2" t="s">
        <v>153</v>
      </c>
      <c r="D2" s="51">
        <v>1</v>
      </c>
      <c r="E2" s="51">
        <v>1</v>
      </c>
      <c r="F2" s="51">
        <v>1</v>
      </c>
      <c r="G2" s="51">
        <v>1</v>
      </c>
      <c r="H2" s="51">
        <v>1</v>
      </c>
    </row>
    <row r="3" spans="1:10" x14ac:dyDescent="0.15">
      <c r="B3" s="127"/>
      <c r="C3" t="s">
        <v>154</v>
      </c>
      <c r="D3" s="51">
        <v>1</v>
      </c>
      <c r="E3" s="51">
        <v>1</v>
      </c>
      <c r="F3" s="51">
        <v>1</v>
      </c>
      <c r="G3" s="51">
        <v>1</v>
      </c>
      <c r="H3" s="51">
        <v>1</v>
      </c>
      <c r="J3" s="51"/>
    </row>
    <row r="4" spans="1:10" x14ac:dyDescent="0.15">
      <c r="B4" s="127"/>
      <c r="C4" t="s">
        <v>164</v>
      </c>
      <c r="D4" s="51">
        <v>1</v>
      </c>
      <c r="E4" s="51">
        <v>1</v>
      </c>
      <c r="F4" s="51">
        <v>1</v>
      </c>
      <c r="G4" s="51">
        <v>1</v>
      </c>
      <c r="H4" s="51">
        <v>1</v>
      </c>
      <c r="J4" s="51"/>
    </row>
    <row r="5" spans="1:10" x14ac:dyDescent="0.15">
      <c r="B5" s="127" t="s">
        <v>6</v>
      </c>
      <c r="C5" t="s">
        <v>153</v>
      </c>
      <c r="D5" s="51">
        <v>5.16</v>
      </c>
      <c r="E5" s="51">
        <v>1</v>
      </c>
      <c r="F5" s="51">
        <v>1</v>
      </c>
      <c r="G5" s="51">
        <v>1</v>
      </c>
      <c r="H5" s="53">
        <v>1</v>
      </c>
    </row>
    <row r="6" spans="1:10" x14ac:dyDescent="0.15">
      <c r="B6" s="127"/>
      <c r="C6" t="s">
        <v>154</v>
      </c>
      <c r="D6" s="51">
        <v>5.16</v>
      </c>
      <c r="E6" s="51">
        <v>1</v>
      </c>
      <c r="F6" s="51">
        <v>1</v>
      </c>
      <c r="G6" s="51">
        <v>1</v>
      </c>
      <c r="H6" s="53">
        <v>1</v>
      </c>
    </row>
    <row r="7" spans="1:10" x14ac:dyDescent="0.15">
      <c r="B7" s="127"/>
      <c r="C7" t="s">
        <v>164</v>
      </c>
      <c r="D7" s="51">
        <v>1</v>
      </c>
      <c r="E7" s="51">
        <v>1</v>
      </c>
      <c r="F7" s="51">
        <v>1</v>
      </c>
      <c r="G7" s="51">
        <v>1</v>
      </c>
      <c r="H7" s="51">
        <v>1</v>
      </c>
    </row>
    <row r="8" spans="1:10" x14ac:dyDescent="0.15">
      <c r="B8" s="127" t="s">
        <v>7</v>
      </c>
      <c r="C8" t="s">
        <v>153</v>
      </c>
      <c r="D8" s="51">
        <v>1</v>
      </c>
      <c r="E8" s="51">
        <v>5.16</v>
      </c>
      <c r="F8" s="51">
        <v>1</v>
      </c>
      <c r="G8" s="51">
        <v>1</v>
      </c>
      <c r="H8" s="53">
        <v>1</v>
      </c>
    </row>
    <row r="9" spans="1:10" x14ac:dyDescent="0.15">
      <c r="B9" s="127"/>
      <c r="C9" t="s">
        <v>154</v>
      </c>
      <c r="D9" s="51">
        <v>1</v>
      </c>
      <c r="E9" s="51">
        <v>5.16</v>
      </c>
      <c r="F9" s="51">
        <v>1</v>
      </c>
      <c r="G9" s="51">
        <v>1</v>
      </c>
      <c r="H9" s="53">
        <v>1</v>
      </c>
    </row>
    <row r="10" spans="1:10" x14ac:dyDescent="0.15">
      <c r="B10" s="127"/>
      <c r="C10" t="s">
        <v>164</v>
      </c>
      <c r="D10" s="51">
        <v>1</v>
      </c>
      <c r="E10" s="51">
        <v>1</v>
      </c>
      <c r="F10" s="51">
        <v>1</v>
      </c>
      <c r="G10" s="51">
        <v>1</v>
      </c>
      <c r="H10" s="51">
        <v>1</v>
      </c>
    </row>
    <row r="11" spans="1:10" x14ac:dyDescent="0.15">
      <c r="B11" s="127" t="s">
        <v>8</v>
      </c>
      <c r="C11" t="s">
        <v>153</v>
      </c>
      <c r="D11" s="51">
        <v>1</v>
      </c>
      <c r="E11" s="51">
        <v>1</v>
      </c>
      <c r="F11" s="51">
        <v>1.82</v>
      </c>
      <c r="G11" s="51">
        <v>1</v>
      </c>
      <c r="H11" s="53">
        <v>1</v>
      </c>
    </row>
    <row r="12" spans="1:10" x14ac:dyDescent="0.15">
      <c r="B12" s="127"/>
      <c r="C12" t="s">
        <v>154</v>
      </c>
      <c r="D12" s="51">
        <v>1</v>
      </c>
      <c r="E12" s="51">
        <v>1</v>
      </c>
      <c r="F12" s="51">
        <v>1.82</v>
      </c>
      <c r="G12" s="51">
        <v>1</v>
      </c>
      <c r="H12" s="53">
        <v>1</v>
      </c>
    </row>
    <row r="13" spans="1:10" x14ac:dyDescent="0.15">
      <c r="B13" s="127"/>
      <c r="C13" t="s">
        <v>164</v>
      </c>
      <c r="D13" s="51">
        <v>1</v>
      </c>
      <c r="E13" s="51">
        <v>1</v>
      </c>
      <c r="F13" s="51">
        <v>1</v>
      </c>
      <c r="G13" s="51">
        <v>1</v>
      </c>
      <c r="H13" s="51">
        <v>1</v>
      </c>
    </row>
    <row r="14" spans="1:10" x14ac:dyDescent="0.15">
      <c r="B14" s="127" t="s">
        <v>9</v>
      </c>
      <c r="C14" t="s">
        <v>153</v>
      </c>
      <c r="D14" s="51">
        <v>1</v>
      </c>
      <c r="E14" s="51">
        <v>1</v>
      </c>
      <c r="F14" s="51">
        <v>1</v>
      </c>
      <c r="G14" s="51">
        <v>1.82</v>
      </c>
      <c r="H14" s="53">
        <v>1</v>
      </c>
    </row>
    <row r="15" spans="1:10" x14ac:dyDescent="0.15">
      <c r="B15" s="127"/>
      <c r="C15" t="s">
        <v>154</v>
      </c>
      <c r="D15" s="51">
        <v>1</v>
      </c>
      <c r="E15" s="51">
        <v>1</v>
      </c>
      <c r="F15" s="51">
        <v>1</v>
      </c>
      <c r="G15" s="51">
        <v>1.82</v>
      </c>
      <c r="H15" s="53">
        <v>1</v>
      </c>
    </row>
    <row r="16" spans="1:10" x14ac:dyDescent="0.15">
      <c r="B16" s="127"/>
      <c r="C16" t="s">
        <v>164</v>
      </c>
      <c r="D16" s="51">
        <v>1</v>
      </c>
      <c r="E16" s="51">
        <v>1</v>
      </c>
      <c r="F16" s="51">
        <v>1</v>
      </c>
      <c r="G16" s="51">
        <v>1</v>
      </c>
      <c r="H16" s="51">
        <v>1</v>
      </c>
    </row>
    <row r="17" spans="1:8" x14ac:dyDescent="0.15">
      <c r="B17" s="61" t="s">
        <v>98</v>
      </c>
      <c r="C17" t="s">
        <v>164</v>
      </c>
      <c r="D17" s="57">
        <v>1.05</v>
      </c>
      <c r="E17" s="57">
        <v>1.05</v>
      </c>
      <c r="F17" s="57">
        <v>1.05</v>
      </c>
      <c r="G17" s="57">
        <v>1.05</v>
      </c>
      <c r="H17" s="57">
        <v>1</v>
      </c>
    </row>
    <row r="18" spans="1:8" x14ac:dyDescent="0.15">
      <c r="D18" s="53"/>
      <c r="E18" s="53"/>
      <c r="F18" s="53"/>
      <c r="G18" s="53"/>
      <c r="H18" s="53"/>
    </row>
    <row r="19" spans="1:8" x14ac:dyDescent="0.15">
      <c r="A19" s="55" t="s">
        <v>158</v>
      </c>
      <c r="B19" s="127" t="s">
        <v>73</v>
      </c>
      <c r="C19" t="s">
        <v>153</v>
      </c>
      <c r="D19" s="51">
        <v>1</v>
      </c>
      <c r="E19" s="51">
        <v>1</v>
      </c>
      <c r="F19" s="51">
        <v>1</v>
      </c>
      <c r="G19" s="51">
        <v>1</v>
      </c>
      <c r="H19" s="51">
        <v>1</v>
      </c>
    </row>
    <row r="20" spans="1:8" x14ac:dyDescent="0.15">
      <c r="B20" s="127"/>
      <c r="C20" t="s">
        <v>154</v>
      </c>
      <c r="D20" s="51">
        <v>1</v>
      </c>
      <c r="E20" s="51">
        <v>1</v>
      </c>
      <c r="F20" s="51">
        <v>1</v>
      </c>
      <c r="G20" s="51">
        <v>1</v>
      </c>
      <c r="H20" s="51">
        <v>1</v>
      </c>
    </row>
    <row r="21" spans="1:8" x14ac:dyDescent="0.15">
      <c r="B21" s="127"/>
      <c r="C21" t="s">
        <v>164</v>
      </c>
      <c r="D21" s="51">
        <v>1</v>
      </c>
      <c r="E21" s="51">
        <v>1</v>
      </c>
      <c r="F21" s="51">
        <v>1</v>
      </c>
      <c r="G21" s="51">
        <v>1</v>
      </c>
      <c r="H21" s="51">
        <v>1</v>
      </c>
    </row>
    <row r="22" spans="1:8" x14ac:dyDescent="0.15">
      <c r="B22" s="127" t="s">
        <v>6</v>
      </c>
      <c r="C22" t="s">
        <v>153</v>
      </c>
      <c r="D22" s="51">
        <v>1</v>
      </c>
      <c r="E22" s="51">
        <v>1</v>
      </c>
      <c r="F22" s="51">
        <v>1</v>
      </c>
      <c r="G22" s="51">
        <v>1</v>
      </c>
      <c r="H22" s="51">
        <v>1</v>
      </c>
    </row>
    <row r="23" spans="1:8" x14ac:dyDescent="0.15">
      <c r="B23" s="127"/>
      <c r="C23" t="s">
        <v>154</v>
      </c>
      <c r="D23" s="51">
        <v>1</v>
      </c>
      <c r="E23" s="51">
        <v>1</v>
      </c>
      <c r="F23" s="51">
        <v>1</v>
      </c>
      <c r="G23" s="51">
        <v>1</v>
      </c>
      <c r="H23" s="51">
        <v>1</v>
      </c>
    </row>
    <row r="24" spans="1:8" x14ac:dyDescent="0.15">
      <c r="B24" s="127"/>
      <c r="C24" t="s">
        <v>164</v>
      </c>
      <c r="D24" s="51">
        <v>1</v>
      </c>
      <c r="E24" s="51">
        <v>1</v>
      </c>
      <c r="F24" s="51">
        <v>1</v>
      </c>
      <c r="G24" s="51">
        <v>1</v>
      </c>
      <c r="H24" s="51">
        <v>1</v>
      </c>
    </row>
    <row r="25" spans="1:8" x14ac:dyDescent="0.15">
      <c r="B25" s="127" t="s">
        <v>7</v>
      </c>
      <c r="C25" t="s">
        <v>153</v>
      </c>
      <c r="D25" s="51">
        <v>1</v>
      </c>
      <c r="E25" s="51">
        <v>1</v>
      </c>
      <c r="F25" s="51">
        <v>1</v>
      </c>
      <c r="G25" s="51">
        <v>1</v>
      </c>
      <c r="H25" s="51">
        <v>1</v>
      </c>
    </row>
    <row r="26" spans="1:8" x14ac:dyDescent="0.15">
      <c r="B26" s="127"/>
      <c r="C26" t="s">
        <v>154</v>
      </c>
      <c r="D26" s="51">
        <v>1</v>
      </c>
      <c r="E26" s="51">
        <v>1</v>
      </c>
      <c r="F26" s="51">
        <v>1</v>
      </c>
      <c r="G26" s="51">
        <v>1</v>
      </c>
      <c r="H26" s="51">
        <v>1</v>
      </c>
    </row>
    <row r="27" spans="1:8" x14ac:dyDescent="0.15">
      <c r="B27" s="127"/>
      <c r="C27" t="s">
        <v>164</v>
      </c>
      <c r="D27" s="51">
        <v>1</v>
      </c>
      <c r="E27" s="51">
        <v>1</v>
      </c>
      <c r="F27" s="51">
        <v>1</v>
      </c>
      <c r="G27" s="51">
        <v>1</v>
      </c>
      <c r="H27" s="51">
        <v>1</v>
      </c>
    </row>
    <row r="28" spans="1:8" x14ac:dyDescent="0.15">
      <c r="B28" s="127" t="s">
        <v>8</v>
      </c>
      <c r="C28" t="s">
        <v>153</v>
      </c>
      <c r="D28" s="51">
        <v>1</v>
      </c>
      <c r="E28" s="51">
        <v>1</v>
      </c>
      <c r="F28" s="51">
        <v>1.82</v>
      </c>
      <c r="G28" s="51">
        <v>1</v>
      </c>
      <c r="H28" s="51">
        <v>1</v>
      </c>
    </row>
    <row r="29" spans="1:8" x14ac:dyDescent="0.15">
      <c r="B29" s="127"/>
      <c r="C29" t="s">
        <v>154</v>
      </c>
      <c r="D29" s="51">
        <v>1</v>
      </c>
      <c r="E29" s="51">
        <v>1</v>
      </c>
      <c r="F29" s="51">
        <v>1.82</v>
      </c>
      <c r="G29" s="51">
        <v>1</v>
      </c>
      <c r="H29" s="51">
        <v>1</v>
      </c>
    </row>
    <row r="30" spans="1:8" x14ac:dyDescent="0.15">
      <c r="B30" s="127"/>
      <c r="C30" t="s">
        <v>164</v>
      </c>
      <c r="D30" s="51">
        <v>1</v>
      </c>
      <c r="E30" s="51">
        <v>1</v>
      </c>
      <c r="F30" s="51">
        <v>1</v>
      </c>
      <c r="G30" s="51">
        <v>1</v>
      </c>
      <c r="H30" s="51">
        <v>1</v>
      </c>
    </row>
    <row r="31" spans="1:8" x14ac:dyDescent="0.15">
      <c r="B31" s="127" t="s">
        <v>9</v>
      </c>
      <c r="C31" t="s">
        <v>153</v>
      </c>
      <c r="D31" s="51">
        <v>1</v>
      </c>
      <c r="E31" s="51">
        <v>1</v>
      </c>
      <c r="F31" s="51">
        <v>1</v>
      </c>
      <c r="G31" s="51">
        <v>1.82</v>
      </c>
      <c r="H31" s="51">
        <v>1</v>
      </c>
    </row>
    <row r="32" spans="1:8" x14ac:dyDescent="0.15">
      <c r="B32" s="127"/>
      <c r="C32" t="s">
        <v>154</v>
      </c>
      <c r="D32" s="51">
        <v>1</v>
      </c>
      <c r="E32" s="51">
        <v>1</v>
      </c>
      <c r="F32" s="51">
        <v>1</v>
      </c>
      <c r="G32" s="51">
        <v>1.82</v>
      </c>
      <c r="H32" s="51">
        <v>1</v>
      </c>
    </row>
    <row r="33" spans="1:8" x14ac:dyDescent="0.15">
      <c r="B33" s="127"/>
      <c r="C33" t="s">
        <v>164</v>
      </c>
      <c r="D33" s="51">
        <v>1</v>
      </c>
      <c r="E33" s="51">
        <v>1</v>
      </c>
      <c r="F33" s="51">
        <v>1</v>
      </c>
      <c r="G33" s="51">
        <v>1</v>
      </c>
      <c r="H33" s="51">
        <v>1</v>
      </c>
    </row>
    <row r="34" spans="1:8" x14ac:dyDescent="0.15">
      <c r="B34" s="56" t="s">
        <v>98</v>
      </c>
      <c r="C34" t="s">
        <v>164</v>
      </c>
      <c r="D34" s="57">
        <v>1.05</v>
      </c>
      <c r="E34" s="57">
        <v>1.05</v>
      </c>
      <c r="F34" s="57">
        <v>1.05</v>
      </c>
      <c r="G34" s="57">
        <v>1.05</v>
      </c>
      <c r="H34" s="57">
        <v>1</v>
      </c>
    </row>
    <row r="36" spans="1:8" x14ac:dyDescent="0.15">
      <c r="A36" s="9" t="s">
        <v>187</v>
      </c>
      <c r="B36" s="127" t="s">
        <v>73</v>
      </c>
      <c r="C36" t="s">
        <v>153</v>
      </c>
      <c r="D36" s="51">
        <v>1</v>
      </c>
      <c r="E36" s="51">
        <v>1</v>
      </c>
      <c r="F36" s="51">
        <v>1</v>
      </c>
      <c r="G36" s="51">
        <v>1</v>
      </c>
      <c r="H36" s="51">
        <v>1</v>
      </c>
    </row>
    <row r="37" spans="1:8" x14ac:dyDescent="0.15">
      <c r="B37" s="127"/>
      <c r="C37" t="s">
        <v>154</v>
      </c>
      <c r="D37" s="51">
        <v>1</v>
      </c>
      <c r="E37" s="51">
        <v>1</v>
      </c>
      <c r="F37" s="51">
        <v>1</v>
      </c>
      <c r="G37" s="51">
        <v>1</v>
      </c>
      <c r="H37" s="51">
        <v>1</v>
      </c>
    </row>
    <row r="38" spans="1:8" x14ac:dyDescent="0.15">
      <c r="B38" s="127"/>
      <c r="C38" t="s">
        <v>164</v>
      </c>
      <c r="D38" s="51">
        <v>1</v>
      </c>
      <c r="E38" s="51">
        <v>1</v>
      </c>
      <c r="F38" s="51">
        <v>1</v>
      </c>
      <c r="G38" s="51">
        <v>1</v>
      </c>
      <c r="H38" s="51">
        <v>1</v>
      </c>
    </row>
    <row r="39" spans="1:8" x14ac:dyDescent="0.15">
      <c r="B39" s="127" t="s">
        <v>6</v>
      </c>
      <c r="C39" t="s">
        <v>153</v>
      </c>
      <c r="D39" s="51">
        <v>1</v>
      </c>
      <c r="E39" s="51">
        <v>1</v>
      </c>
      <c r="F39" s="51">
        <v>1</v>
      </c>
      <c r="G39" s="51">
        <v>1</v>
      </c>
      <c r="H39" s="51">
        <v>1</v>
      </c>
    </row>
    <row r="40" spans="1:8" x14ac:dyDescent="0.15">
      <c r="B40" s="127"/>
      <c r="C40" t="s">
        <v>154</v>
      </c>
      <c r="D40" s="51">
        <v>1</v>
      </c>
      <c r="E40" s="51">
        <v>1</v>
      </c>
      <c r="F40" s="51">
        <v>1</v>
      </c>
      <c r="G40" s="51">
        <v>1</v>
      </c>
      <c r="H40" s="51">
        <v>1</v>
      </c>
    </row>
    <row r="41" spans="1:8" x14ac:dyDescent="0.15">
      <c r="B41" s="127"/>
      <c r="C41" t="s">
        <v>164</v>
      </c>
      <c r="D41" s="51">
        <v>1</v>
      </c>
      <c r="E41" s="51">
        <v>1</v>
      </c>
      <c r="F41" s="51">
        <v>1</v>
      </c>
      <c r="G41" s="51">
        <v>1</v>
      </c>
      <c r="H41" s="51">
        <v>1</v>
      </c>
    </row>
    <row r="42" spans="1:8" x14ac:dyDescent="0.15">
      <c r="B42" s="127" t="s">
        <v>7</v>
      </c>
      <c r="C42" t="s">
        <v>153</v>
      </c>
      <c r="D42" s="51">
        <v>1</v>
      </c>
      <c r="E42" s="51">
        <v>1</v>
      </c>
      <c r="F42" s="51">
        <v>1</v>
      </c>
      <c r="G42" s="51">
        <v>1</v>
      </c>
      <c r="H42" s="51">
        <v>1</v>
      </c>
    </row>
    <row r="43" spans="1:8" x14ac:dyDescent="0.15">
      <c r="B43" s="127"/>
      <c r="C43" t="s">
        <v>154</v>
      </c>
      <c r="D43" s="51">
        <v>1</v>
      </c>
      <c r="E43" s="51">
        <v>1</v>
      </c>
      <c r="F43" s="51">
        <v>1</v>
      </c>
      <c r="G43" s="51">
        <v>1</v>
      </c>
      <c r="H43" s="51">
        <v>1</v>
      </c>
    </row>
    <row r="44" spans="1:8" x14ac:dyDescent="0.15">
      <c r="B44" s="127"/>
      <c r="C44" t="s">
        <v>164</v>
      </c>
      <c r="D44" s="51">
        <v>1</v>
      </c>
      <c r="E44" s="51">
        <v>1</v>
      </c>
      <c r="F44" s="51">
        <v>1</v>
      </c>
      <c r="G44" s="51">
        <v>1</v>
      </c>
      <c r="H44" s="51">
        <v>1</v>
      </c>
    </row>
    <row r="45" spans="1:8" x14ac:dyDescent="0.15">
      <c r="B45" s="127" t="s">
        <v>8</v>
      </c>
      <c r="C45" t="s">
        <v>153</v>
      </c>
      <c r="D45" s="51">
        <v>1</v>
      </c>
      <c r="E45" s="51">
        <v>1</v>
      </c>
      <c r="F45" s="51">
        <v>0.78</v>
      </c>
      <c r="G45" s="51">
        <v>1</v>
      </c>
      <c r="H45" s="51">
        <v>1</v>
      </c>
    </row>
    <row r="46" spans="1:8" x14ac:dyDescent="0.15">
      <c r="B46" s="127"/>
      <c r="C46" t="s">
        <v>154</v>
      </c>
      <c r="D46" s="51">
        <v>1</v>
      </c>
      <c r="E46" s="51">
        <v>1</v>
      </c>
      <c r="F46" s="51">
        <v>0.78</v>
      </c>
      <c r="G46" s="51">
        <v>1</v>
      </c>
      <c r="H46" s="51">
        <v>1</v>
      </c>
    </row>
    <row r="47" spans="1:8" x14ac:dyDescent="0.15">
      <c r="B47" s="127"/>
      <c r="C47" t="s">
        <v>164</v>
      </c>
      <c r="D47" s="51">
        <v>1</v>
      </c>
      <c r="E47" s="51">
        <v>1</v>
      </c>
      <c r="F47" s="51">
        <v>1</v>
      </c>
      <c r="G47" s="51">
        <v>1</v>
      </c>
      <c r="H47" s="51">
        <v>1</v>
      </c>
    </row>
    <row r="48" spans="1:8" x14ac:dyDescent="0.15">
      <c r="B48" s="127" t="s">
        <v>9</v>
      </c>
      <c r="C48" t="s">
        <v>153</v>
      </c>
      <c r="D48" s="51">
        <v>1</v>
      </c>
      <c r="E48" s="51">
        <v>1</v>
      </c>
      <c r="F48" s="51">
        <v>1</v>
      </c>
      <c r="G48" s="51">
        <v>0.78</v>
      </c>
      <c r="H48" s="51">
        <v>1</v>
      </c>
    </row>
    <row r="49" spans="2:8" x14ac:dyDescent="0.15">
      <c r="B49" s="127"/>
      <c r="C49" t="s">
        <v>154</v>
      </c>
      <c r="D49" s="51">
        <v>1</v>
      </c>
      <c r="E49" s="51">
        <v>1</v>
      </c>
      <c r="F49" s="51">
        <v>1</v>
      </c>
      <c r="G49" s="51">
        <v>0.78</v>
      </c>
      <c r="H49" s="51">
        <v>1</v>
      </c>
    </row>
    <row r="50" spans="2:8" x14ac:dyDescent="0.15">
      <c r="B50" s="127"/>
      <c r="C50" t="s">
        <v>164</v>
      </c>
      <c r="D50" s="51">
        <v>1</v>
      </c>
      <c r="E50" s="51">
        <v>1</v>
      </c>
      <c r="F50" s="51">
        <v>1</v>
      </c>
      <c r="G50" s="51">
        <v>1</v>
      </c>
      <c r="H50" s="51">
        <v>1</v>
      </c>
    </row>
    <row r="51" spans="2:8" x14ac:dyDescent="0.15">
      <c r="B51" s="64" t="s">
        <v>98</v>
      </c>
      <c r="C51" t="s">
        <v>164</v>
      </c>
      <c r="D51" s="68">
        <v>1</v>
      </c>
      <c r="E51" s="68">
        <v>1</v>
      </c>
      <c r="F51" s="68">
        <v>0.95</v>
      </c>
      <c r="G51" s="68">
        <v>0.95</v>
      </c>
      <c r="H51" s="68">
        <v>1</v>
      </c>
    </row>
  </sheetData>
  <mergeCells count="15">
    <mergeCell ref="B36:B38"/>
    <mergeCell ref="B39:B41"/>
    <mergeCell ref="B42:B44"/>
    <mergeCell ref="B45:B47"/>
    <mergeCell ref="B48:B50"/>
    <mergeCell ref="B25:B27"/>
    <mergeCell ref="B28:B30"/>
    <mergeCell ref="B31:B33"/>
    <mergeCell ref="B2:B4"/>
    <mergeCell ref="B5:B7"/>
    <mergeCell ref="B8:B10"/>
    <mergeCell ref="B11:B13"/>
    <mergeCell ref="B14:B16"/>
    <mergeCell ref="B19:B21"/>
    <mergeCell ref="B22:B24"/>
  </mergeCell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21"/>
  <sheetViews>
    <sheetView zoomScale="178" workbookViewId="0">
      <selection activeCell="D3" sqref="D3"/>
    </sheetView>
  </sheetViews>
  <sheetFormatPr baseColWidth="10" defaultRowHeight="13" x14ac:dyDescent="0.15"/>
  <cols>
    <col min="1" max="1" width="17" customWidth="1"/>
    <col min="2" max="2" width="19.1640625" customWidth="1"/>
    <col min="3" max="3" width="13.5" customWidth="1"/>
  </cols>
  <sheetData>
    <row r="1" spans="1:5" x14ac:dyDescent="0.15">
      <c r="A1" s="9" t="s">
        <v>160</v>
      </c>
      <c r="B1" s="9" t="s">
        <v>159</v>
      </c>
      <c r="C1" s="9" t="s">
        <v>153</v>
      </c>
      <c r="D1" s="9" t="s">
        <v>154</v>
      </c>
      <c r="E1" s="9" t="s">
        <v>164</v>
      </c>
    </row>
    <row r="2" spans="1:5" x14ac:dyDescent="0.15">
      <c r="A2" s="69" t="s">
        <v>161</v>
      </c>
      <c r="B2" s="70" t="s">
        <v>73</v>
      </c>
      <c r="C2" s="70"/>
      <c r="D2" s="70"/>
      <c r="E2" s="71"/>
    </row>
    <row r="3" spans="1:5" x14ac:dyDescent="0.15">
      <c r="A3" s="72"/>
      <c r="B3" s="128" t="s">
        <v>6</v>
      </c>
      <c r="C3" s="128"/>
      <c r="D3" s="128" t="s">
        <v>165</v>
      </c>
      <c r="E3" s="74"/>
    </row>
    <row r="4" spans="1:5" x14ac:dyDescent="0.15">
      <c r="A4" s="72"/>
      <c r="B4" s="128" t="s">
        <v>7</v>
      </c>
      <c r="C4" s="128"/>
      <c r="D4" s="128" t="s">
        <v>165</v>
      </c>
      <c r="E4" s="74"/>
    </row>
    <row r="5" spans="1:5" x14ac:dyDescent="0.15">
      <c r="A5" s="72"/>
      <c r="B5" s="129" t="s">
        <v>8</v>
      </c>
      <c r="C5" s="129"/>
      <c r="D5" s="129" t="s">
        <v>165</v>
      </c>
      <c r="E5" s="74"/>
    </row>
    <row r="6" spans="1:5" x14ac:dyDescent="0.15">
      <c r="A6" s="72"/>
      <c r="B6" s="129" t="s">
        <v>9</v>
      </c>
      <c r="C6" s="129"/>
      <c r="D6" s="129" t="s">
        <v>165</v>
      </c>
      <c r="E6" s="74"/>
    </row>
    <row r="7" spans="1:5" x14ac:dyDescent="0.15">
      <c r="A7" s="75"/>
      <c r="B7" s="76" t="s">
        <v>98</v>
      </c>
      <c r="C7" s="77"/>
      <c r="D7" s="77"/>
      <c r="E7" s="78"/>
    </row>
    <row r="9" spans="1:5" x14ac:dyDescent="0.15">
      <c r="A9" s="69" t="s">
        <v>162</v>
      </c>
      <c r="B9" s="70" t="s">
        <v>73</v>
      </c>
      <c r="C9" s="70"/>
      <c r="D9" s="70"/>
      <c r="E9" s="71"/>
    </row>
    <row r="10" spans="1:5" x14ac:dyDescent="0.15">
      <c r="A10" s="72"/>
      <c r="B10" s="128" t="s">
        <v>6</v>
      </c>
      <c r="C10" s="128"/>
      <c r="D10" s="128"/>
      <c r="E10" s="74"/>
    </row>
    <row r="11" spans="1:5" x14ac:dyDescent="0.15">
      <c r="A11" s="72"/>
      <c r="B11" s="128" t="s">
        <v>7</v>
      </c>
      <c r="C11" s="128"/>
      <c r="D11" s="128"/>
      <c r="E11" s="74"/>
    </row>
    <row r="12" spans="1:5" x14ac:dyDescent="0.15">
      <c r="A12" s="72"/>
      <c r="B12" s="129" t="s">
        <v>8</v>
      </c>
      <c r="C12" s="129"/>
      <c r="D12" s="129"/>
      <c r="E12" s="74"/>
    </row>
    <row r="13" spans="1:5" x14ac:dyDescent="0.15">
      <c r="A13" s="72"/>
      <c r="B13" s="129" t="s">
        <v>9</v>
      </c>
      <c r="C13" s="129"/>
      <c r="D13" s="129"/>
      <c r="E13" s="74"/>
    </row>
    <row r="14" spans="1:5" x14ac:dyDescent="0.15">
      <c r="A14" s="75"/>
      <c r="B14" s="76" t="s">
        <v>98</v>
      </c>
      <c r="C14" s="77"/>
      <c r="D14" s="77"/>
      <c r="E14" s="78"/>
    </row>
    <row r="16" spans="1:5" x14ac:dyDescent="0.15">
      <c r="A16" s="69" t="s">
        <v>163</v>
      </c>
      <c r="B16" s="70" t="s">
        <v>73</v>
      </c>
      <c r="C16" s="70"/>
      <c r="D16" s="70"/>
      <c r="E16" s="71"/>
    </row>
    <row r="17" spans="1:5" x14ac:dyDescent="0.15">
      <c r="A17" s="72"/>
      <c r="B17" s="128" t="s">
        <v>6</v>
      </c>
      <c r="C17" s="128"/>
      <c r="D17" s="128"/>
      <c r="E17" s="74"/>
    </row>
    <row r="18" spans="1:5" x14ac:dyDescent="0.15">
      <c r="A18" s="72"/>
      <c r="B18" s="128" t="s">
        <v>7</v>
      </c>
      <c r="C18" s="128"/>
      <c r="D18" s="128"/>
      <c r="E18" s="74"/>
    </row>
    <row r="19" spans="1:5" x14ac:dyDescent="0.15">
      <c r="A19" s="72"/>
      <c r="B19" s="129" t="s">
        <v>8</v>
      </c>
      <c r="C19" s="129"/>
      <c r="D19" s="129"/>
      <c r="E19" s="74"/>
    </row>
    <row r="20" spans="1:5" x14ac:dyDescent="0.15">
      <c r="A20" s="72"/>
      <c r="B20" s="129" t="s">
        <v>9</v>
      </c>
      <c r="C20" s="129"/>
      <c r="D20" s="129"/>
      <c r="E20" s="74"/>
    </row>
    <row r="21" spans="1:5" x14ac:dyDescent="0.15">
      <c r="A21" s="75"/>
      <c r="B21" s="76" t="s">
        <v>98</v>
      </c>
      <c r="C21" s="77"/>
      <c r="D21" s="77"/>
      <c r="E21" s="78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12"/>
  <sheetViews>
    <sheetView workbookViewId="0">
      <selection activeCell="I35" sqref="I35"/>
    </sheetView>
  </sheetViews>
  <sheetFormatPr baseColWidth="10" defaultRowHeight="13" x14ac:dyDescent="0.15"/>
  <cols>
    <col min="1" max="1" width="18" customWidth="1"/>
  </cols>
  <sheetData>
    <row r="1" spans="1:5" x14ac:dyDescent="0.15">
      <c r="A1" s="9" t="s">
        <v>181</v>
      </c>
      <c r="B1" s="9" t="s">
        <v>159</v>
      </c>
      <c r="C1" s="9" t="s">
        <v>153</v>
      </c>
      <c r="D1" s="9" t="s">
        <v>154</v>
      </c>
      <c r="E1" s="9" t="s">
        <v>164</v>
      </c>
    </row>
    <row r="2" spans="1:5" x14ac:dyDescent="0.15">
      <c r="A2" s="9" t="s">
        <v>182</v>
      </c>
      <c r="B2" t="s">
        <v>73</v>
      </c>
      <c r="C2">
        <f>'Baseline year demographics'!C10</f>
        <v>0.5</v>
      </c>
      <c r="D2">
        <v>1</v>
      </c>
      <c r="E2">
        <v>1</v>
      </c>
    </row>
    <row r="3" spans="1:5" x14ac:dyDescent="0.15">
      <c r="B3" t="s">
        <v>6</v>
      </c>
      <c r="C3">
        <f>'Baseline year demographics'!C11</f>
        <v>0.3</v>
      </c>
      <c r="D3">
        <v>1</v>
      </c>
      <c r="E3">
        <v>1</v>
      </c>
    </row>
    <row r="4" spans="1:5" x14ac:dyDescent="0.15">
      <c r="B4" t="s">
        <v>7</v>
      </c>
      <c r="C4">
        <f>'Baseline year demographics'!C11</f>
        <v>0.3</v>
      </c>
      <c r="D4">
        <v>1</v>
      </c>
      <c r="E4">
        <v>1</v>
      </c>
    </row>
    <row r="5" spans="1:5" x14ac:dyDescent="0.15">
      <c r="B5" t="s">
        <v>8</v>
      </c>
      <c r="C5">
        <f>'Baseline year demographics'!C11</f>
        <v>0.3</v>
      </c>
      <c r="D5">
        <v>1</v>
      </c>
      <c r="E5">
        <v>1</v>
      </c>
    </row>
    <row r="6" spans="1:5" x14ac:dyDescent="0.15">
      <c r="B6" t="s">
        <v>9</v>
      </c>
      <c r="C6">
        <f>'Baseline year demographics'!C11</f>
        <v>0.3</v>
      </c>
      <c r="D6">
        <v>1</v>
      </c>
      <c r="E6">
        <v>1</v>
      </c>
    </row>
    <row r="8" spans="1:5" x14ac:dyDescent="0.15">
      <c r="A8" s="9" t="s">
        <v>183</v>
      </c>
      <c r="B8" t="s">
        <v>73</v>
      </c>
      <c r="C8">
        <f>1.5*0.61</f>
        <v>0.91500000000000004</v>
      </c>
      <c r="D8">
        <f>0.5*0.61</f>
        <v>0.30499999999999999</v>
      </c>
      <c r="E8">
        <v>0.05</v>
      </c>
    </row>
    <row r="9" spans="1:5" x14ac:dyDescent="0.15">
      <c r="B9" t="s">
        <v>6</v>
      </c>
      <c r="C9">
        <f t="shared" ref="C9:C12" si="0">1.5*0.61</f>
        <v>0.91500000000000004</v>
      </c>
      <c r="D9">
        <f t="shared" ref="D9:D12" si="1">0.5*0.61</f>
        <v>0.30499999999999999</v>
      </c>
      <c r="E9">
        <v>0.05</v>
      </c>
    </row>
    <row r="10" spans="1:5" x14ac:dyDescent="0.15">
      <c r="B10" t="s">
        <v>7</v>
      </c>
      <c r="C10">
        <f t="shared" si="0"/>
        <v>0.91500000000000004</v>
      </c>
      <c r="D10">
        <f t="shared" si="1"/>
        <v>0.30499999999999999</v>
      </c>
      <c r="E10">
        <v>0.05</v>
      </c>
    </row>
    <row r="11" spans="1:5" x14ac:dyDescent="0.15">
      <c r="B11" t="s">
        <v>8</v>
      </c>
      <c r="C11">
        <f t="shared" si="0"/>
        <v>0.91500000000000004</v>
      </c>
      <c r="D11">
        <f t="shared" si="1"/>
        <v>0.30499999999999999</v>
      </c>
      <c r="E11">
        <v>0.05</v>
      </c>
    </row>
    <row r="12" spans="1:5" x14ac:dyDescent="0.15">
      <c r="B12" t="s">
        <v>9</v>
      </c>
      <c r="C12">
        <f t="shared" si="0"/>
        <v>0.91500000000000004</v>
      </c>
      <c r="D12">
        <f t="shared" si="1"/>
        <v>0.30499999999999999</v>
      </c>
      <c r="E12">
        <v>0.05</v>
      </c>
    </row>
  </sheetData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F0000"/>
  </sheetPr>
  <dimension ref="A1:F6"/>
  <sheetViews>
    <sheetView workbookViewId="0">
      <selection activeCell="B2" sqref="B2"/>
    </sheetView>
  </sheetViews>
  <sheetFormatPr baseColWidth="10" defaultColWidth="14.5" defaultRowHeight="15.75" customHeight="1" x14ac:dyDescent="0.15"/>
  <cols>
    <col min="2" max="6" width="13.5" customWidth="1"/>
  </cols>
  <sheetData>
    <row r="1" spans="1:6" ht="15.75" customHeight="1" x14ac:dyDescent="0.15">
      <c r="A1" s="9" t="s">
        <v>193</v>
      </c>
      <c r="B1" s="9" t="s">
        <v>194</v>
      </c>
    </row>
    <row r="2" spans="1:6" ht="15.75" customHeight="1" x14ac:dyDescent="0.2">
      <c r="A2" t="s">
        <v>6</v>
      </c>
      <c r="B2" s="6" t="s">
        <v>37</v>
      </c>
    </row>
    <row r="3" spans="1:6" ht="15" x14ac:dyDescent="0.2">
      <c r="A3" t="s">
        <v>7</v>
      </c>
      <c r="B3" s="6" t="s">
        <v>37</v>
      </c>
    </row>
    <row r="4" spans="1:6" ht="15.75" customHeight="1" x14ac:dyDescent="0.2">
      <c r="A4" t="s">
        <v>8</v>
      </c>
      <c r="B4" s="6" t="s">
        <v>39</v>
      </c>
      <c r="C4" s="4"/>
      <c r="D4" s="4"/>
      <c r="E4" s="4"/>
      <c r="F4" s="4"/>
    </row>
    <row r="5" spans="1:6" ht="15.75" customHeight="1" x14ac:dyDescent="0.2">
      <c r="A5" t="s">
        <v>9</v>
      </c>
      <c r="B5" s="6" t="s">
        <v>39</v>
      </c>
      <c r="C5" s="4"/>
      <c r="D5" s="4"/>
      <c r="E5" s="4"/>
      <c r="F5" s="4"/>
    </row>
    <row r="6" spans="1:6" ht="15.75" customHeight="1" x14ac:dyDescent="0.2">
      <c r="A6" t="s">
        <v>10</v>
      </c>
      <c r="B6" s="7" t="s">
        <v>40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FF00"/>
  </sheetPr>
  <dimension ref="A1:F15"/>
  <sheetViews>
    <sheetView workbookViewId="0">
      <selection activeCell="A10" sqref="A10"/>
    </sheetView>
  </sheetViews>
  <sheetFormatPr baseColWidth="10" defaultColWidth="14.5" defaultRowHeight="15.75" customHeight="1" x14ac:dyDescent="0.15"/>
  <cols>
    <col min="1" max="1" width="47" customWidth="1"/>
    <col min="7" max="7" width="15.5" customWidth="1"/>
    <col min="8" max="8" width="14.5" customWidth="1"/>
  </cols>
  <sheetData>
    <row r="1" spans="1:6" ht="15.75" customHeight="1" x14ac:dyDescent="0.15">
      <c r="A1" s="1" t="s">
        <v>203</v>
      </c>
      <c r="B1" s="9" t="s">
        <v>48</v>
      </c>
      <c r="C1" s="9" t="s">
        <v>17</v>
      </c>
      <c r="D1" s="9" t="s">
        <v>20</v>
      </c>
      <c r="E1" s="9" t="s">
        <v>19</v>
      </c>
      <c r="F1" s="1" t="s">
        <v>42</v>
      </c>
    </row>
    <row r="2" spans="1:6" ht="15.75" customHeight="1" x14ac:dyDescent="0.15">
      <c r="A2" t="s">
        <v>55</v>
      </c>
      <c r="B2" t="s">
        <v>49</v>
      </c>
      <c r="C2" s="8">
        <v>0.21</v>
      </c>
      <c r="D2" s="8">
        <v>0.21</v>
      </c>
      <c r="E2" s="8">
        <v>0</v>
      </c>
      <c r="F2" s="8">
        <v>0</v>
      </c>
    </row>
    <row r="3" spans="1:6" ht="15.75" customHeight="1" x14ac:dyDescent="0.15">
      <c r="B3" t="s">
        <v>51</v>
      </c>
      <c r="C3" s="8">
        <v>1</v>
      </c>
      <c r="D3" s="8">
        <v>1</v>
      </c>
      <c r="E3" s="8">
        <v>1</v>
      </c>
      <c r="F3" s="8">
        <v>1</v>
      </c>
    </row>
    <row r="4" spans="1:6" ht="15.75" customHeight="1" x14ac:dyDescent="0.15">
      <c r="A4" t="s">
        <v>135</v>
      </c>
      <c r="B4" t="s">
        <v>49</v>
      </c>
      <c r="C4" s="8">
        <v>0.23</v>
      </c>
      <c r="D4" s="8">
        <v>0.23</v>
      </c>
      <c r="E4" s="8">
        <v>0</v>
      </c>
      <c r="F4" s="8">
        <v>0</v>
      </c>
    </row>
    <row r="5" spans="1:6" ht="15.75" customHeight="1" x14ac:dyDescent="0.15">
      <c r="B5" t="s">
        <v>51</v>
      </c>
      <c r="C5" s="8">
        <v>1</v>
      </c>
      <c r="D5" s="8">
        <v>1</v>
      </c>
      <c r="E5" s="8">
        <v>1</v>
      </c>
      <c r="F5" s="8">
        <v>1</v>
      </c>
    </row>
    <row r="6" spans="1:6" ht="15.75" customHeight="1" x14ac:dyDescent="0.15">
      <c r="A6" t="s">
        <v>138</v>
      </c>
      <c r="B6" t="s">
        <v>49</v>
      </c>
      <c r="C6" s="8">
        <v>0.23</v>
      </c>
      <c r="D6" s="8">
        <v>0.23</v>
      </c>
      <c r="E6" s="8">
        <v>0</v>
      </c>
      <c r="F6" s="8">
        <v>0</v>
      </c>
    </row>
    <row r="7" spans="1:6" ht="15.75" customHeight="1" x14ac:dyDescent="0.15">
      <c r="B7" t="s">
        <v>51</v>
      </c>
      <c r="C7" s="8">
        <v>1</v>
      </c>
      <c r="D7" s="8">
        <v>1</v>
      </c>
      <c r="E7" s="8">
        <v>1</v>
      </c>
      <c r="F7" s="8">
        <v>1</v>
      </c>
    </row>
    <row r="8" spans="1:6" ht="15.75" customHeight="1" x14ac:dyDescent="0.15">
      <c r="A8" t="s">
        <v>77</v>
      </c>
      <c r="B8" t="s">
        <v>49</v>
      </c>
      <c r="C8" s="35">
        <v>0.15</v>
      </c>
      <c r="D8" s="35">
        <v>0.15</v>
      </c>
      <c r="E8" s="8">
        <v>0</v>
      </c>
      <c r="F8" s="8">
        <v>0</v>
      </c>
    </row>
    <row r="9" spans="1:6" ht="15.75" customHeight="1" x14ac:dyDescent="0.15">
      <c r="B9" t="s">
        <v>51</v>
      </c>
      <c r="C9" s="35">
        <v>1</v>
      </c>
      <c r="D9" s="35">
        <v>1</v>
      </c>
      <c r="E9" s="8">
        <v>1</v>
      </c>
      <c r="F9" s="8">
        <v>1</v>
      </c>
    </row>
    <row r="10" spans="1:6" ht="15.75" customHeight="1" x14ac:dyDescent="0.15">
      <c r="A10" t="s">
        <v>139</v>
      </c>
      <c r="B10" t="s">
        <v>49</v>
      </c>
      <c r="C10" s="35">
        <v>0.15</v>
      </c>
      <c r="D10" s="35">
        <v>0.15</v>
      </c>
      <c r="E10" s="8">
        <v>0</v>
      </c>
      <c r="F10" s="8">
        <v>0</v>
      </c>
    </row>
    <row r="11" spans="1:6" ht="15.75" customHeight="1" x14ac:dyDescent="0.15">
      <c r="B11" t="s">
        <v>51</v>
      </c>
      <c r="C11" s="35">
        <v>1</v>
      </c>
      <c r="D11" s="35">
        <v>1</v>
      </c>
      <c r="E11" s="8">
        <v>1</v>
      </c>
      <c r="F11" s="8">
        <v>1</v>
      </c>
    </row>
    <row r="12" spans="1:6" ht="15.75" customHeight="1" x14ac:dyDescent="0.15">
      <c r="A12" t="s">
        <v>119</v>
      </c>
      <c r="B12" t="s">
        <v>49</v>
      </c>
      <c r="C12" s="35">
        <v>0.35</v>
      </c>
      <c r="D12" s="35">
        <v>0.35</v>
      </c>
      <c r="E12" s="35">
        <v>0</v>
      </c>
      <c r="F12" s="35">
        <v>0</v>
      </c>
    </row>
    <row r="13" spans="1:6" ht="15.75" customHeight="1" x14ac:dyDescent="0.15">
      <c r="B13" t="s">
        <v>51</v>
      </c>
      <c r="C13">
        <v>1</v>
      </c>
      <c r="D13">
        <v>1</v>
      </c>
      <c r="E13" s="35">
        <v>0</v>
      </c>
      <c r="F13" s="35">
        <v>0</v>
      </c>
    </row>
    <row r="14" spans="1:6" ht="15.75" customHeight="1" x14ac:dyDescent="0.15">
      <c r="A14" s="4" t="s">
        <v>78</v>
      </c>
      <c r="B14" t="s">
        <v>49</v>
      </c>
      <c r="C14" s="35">
        <v>0.35</v>
      </c>
      <c r="D14" s="35">
        <v>0.35</v>
      </c>
      <c r="E14" s="35">
        <v>0</v>
      </c>
      <c r="F14" s="35">
        <v>0</v>
      </c>
    </row>
    <row r="15" spans="1:6" ht="15.75" customHeight="1" x14ac:dyDescent="0.15">
      <c r="B15" t="s">
        <v>51</v>
      </c>
      <c r="C15">
        <v>1</v>
      </c>
      <c r="D15">
        <v>1</v>
      </c>
      <c r="E15" s="35">
        <v>0</v>
      </c>
      <c r="F15" s="3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FF00"/>
  </sheetPr>
  <dimension ref="A1:O43"/>
  <sheetViews>
    <sheetView workbookViewId="0">
      <selection activeCell="B22" sqref="B22"/>
    </sheetView>
  </sheetViews>
  <sheetFormatPr baseColWidth="10" defaultRowHeight="13" x14ac:dyDescent="0.15"/>
  <cols>
    <col min="1" max="1" width="11.83203125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5.1640625" bestFit="1" customWidth="1"/>
    <col min="12" max="15" width="13.83203125" bestFit="1" customWidth="1"/>
  </cols>
  <sheetData>
    <row r="1" spans="1:15" ht="14" customHeight="1" x14ac:dyDescent="0.15">
      <c r="A1" s="9" t="s">
        <v>48</v>
      </c>
      <c r="B1" s="9" t="s">
        <v>203</v>
      </c>
      <c r="C1" s="9" t="s">
        <v>6</v>
      </c>
      <c r="D1" s="9" t="s">
        <v>7</v>
      </c>
      <c r="E1" s="9" t="s">
        <v>8</v>
      </c>
      <c r="F1" s="9" t="s">
        <v>9</v>
      </c>
      <c r="G1" s="9" t="s">
        <v>10</v>
      </c>
      <c r="H1" s="9" t="s">
        <v>111</v>
      </c>
      <c r="I1" s="9" t="s">
        <v>112</v>
      </c>
      <c r="J1" s="9" t="s">
        <v>113</v>
      </c>
      <c r="K1" s="9" t="s">
        <v>114</v>
      </c>
      <c r="L1" s="9" t="s">
        <v>115</v>
      </c>
      <c r="M1" s="9" t="s">
        <v>116</v>
      </c>
      <c r="N1" s="9" t="s">
        <v>117</v>
      </c>
      <c r="O1" s="9" t="s">
        <v>118</v>
      </c>
    </row>
    <row r="2" spans="1:15" x14ac:dyDescent="0.15">
      <c r="A2" s="9" t="s">
        <v>201</v>
      </c>
      <c r="B2" s="46" t="s">
        <v>77</v>
      </c>
      <c r="C2" s="45">
        <v>1</v>
      </c>
      <c r="D2" s="45">
        <v>1</v>
      </c>
      <c r="E2" s="43">
        <v>1</v>
      </c>
      <c r="F2" s="43">
        <v>1</v>
      </c>
      <c r="G2" s="43">
        <v>1</v>
      </c>
      <c r="H2" s="43">
        <v>1</v>
      </c>
      <c r="I2" s="43">
        <v>1</v>
      </c>
      <c r="J2" s="43">
        <v>1</v>
      </c>
      <c r="K2" s="43">
        <v>1</v>
      </c>
      <c r="L2" s="45">
        <v>0.3</v>
      </c>
      <c r="M2" s="45">
        <v>0.3</v>
      </c>
      <c r="N2" s="45">
        <v>0.3</v>
      </c>
      <c r="O2" s="45">
        <v>0.3</v>
      </c>
    </row>
    <row r="3" spans="1:15" x14ac:dyDescent="0.15">
      <c r="B3" s="46" t="s">
        <v>139</v>
      </c>
      <c r="C3" s="45">
        <v>1</v>
      </c>
      <c r="D3" s="45">
        <v>1</v>
      </c>
      <c r="E3" s="43">
        <v>1</v>
      </c>
      <c r="F3" s="43">
        <v>1</v>
      </c>
      <c r="G3" s="43">
        <v>1</v>
      </c>
      <c r="H3" s="43">
        <v>1</v>
      </c>
      <c r="I3" s="43">
        <v>1</v>
      </c>
      <c r="J3" s="43">
        <v>1</v>
      </c>
      <c r="K3" s="43">
        <v>1</v>
      </c>
      <c r="L3" s="45">
        <v>0.3</v>
      </c>
      <c r="M3" s="45">
        <v>0.3</v>
      </c>
      <c r="N3" s="45">
        <v>0.3</v>
      </c>
      <c r="O3" s="45">
        <v>0.3</v>
      </c>
    </row>
    <row r="4" spans="1:15" x14ac:dyDescent="0.15">
      <c r="B4" t="s">
        <v>135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0.3</v>
      </c>
      <c r="M4">
        <v>0.3</v>
      </c>
      <c r="N4">
        <v>0.3</v>
      </c>
      <c r="O4">
        <v>0.3</v>
      </c>
    </row>
    <row r="5" spans="1:15" x14ac:dyDescent="0.15">
      <c r="B5" t="s">
        <v>138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0.3</v>
      </c>
      <c r="M5">
        <v>0.3</v>
      </c>
      <c r="N5">
        <v>0.3</v>
      </c>
      <c r="O5">
        <v>0.3</v>
      </c>
    </row>
    <row r="6" spans="1:15" x14ac:dyDescent="0.15">
      <c r="B6" t="s">
        <v>119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0.83</v>
      </c>
      <c r="M6">
        <v>0.83</v>
      </c>
      <c r="N6">
        <v>0.83</v>
      </c>
      <c r="O6">
        <v>0.83</v>
      </c>
    </row>
    <row r="7" spans="1:15" x14ac:dyDescent="0.15">
      <c r="B7" t="s">
        <v>120</v>
      </c>
      <c r="C7">
        <v>1</v>
      </c>
      <c r="D7">
        <v>1</v>
      </c>
      <c r="E7">
        <v>1</v>
      </c>
      <c r="F7">
        <v>1</v>
      </c>
      <c r="G7">
        <v>1</v>
      </c>
      <c r="H7">
        <v>0.73</v>
      </c>
      <c r="I7">
        <v>0.73</v>
      </c>
      <c r="J7">
        <v>0.73</v>
      </c>
      <c r="K7">
        <v>0.73</v>
      </c>
      <c r="L7">
        <v>1</v>
      </c>
      <c r="M7">
        <v>1</v>
      </c>
      <c r="N7">
        <v>1</v>
      </c>
      <c r="O7">
        <v>1</v>
      </c>
    </row>
    <row r="8" spans="1:15" x14ac:dyDescent="0.15">
      <c r="B8" t="s">
        <v>121</v>
      </c>
      <c r="C8">
        <v>1</v>
      </c>
      <c r="D8">
        <v>1</v>
      </c>
      <c r="E8">
        <v>1</v>
      </c>
      <c r="F8">
        <v>1</v>
      </c>
      <c r="G8">
        <v>1</v>
      </c>
      <c r="H8">
        <v>0.73</v>
      </c>
      <c r="I8">
        <v>0.73</v>
      </c>
      <c r="J8">
        <v>0.73</v>
      </c>
      <c r="K8">
        <v>0.73</v>
      </c>
      <c r="L8">
        <v>1</v>
      </c>
      <c r="M8">
        <v>1</v>
      </c>
      <c r="N8">
        <v>1</v>
      </c>
      <c r="O8">
        <v>1</v>
      </c>
    </row>
    <row r="9" spans="1:15" x14ac:dyDescent="0.15">
      <c r="B9" t="s">
        <v>122</v>
      </c>
      <c r="C9">
        <v>1</v>
      </c>
      <c r="D9">
        <v>1</v>
      </c>
      <c r="E9">
        <v>1</v>
      </c>
      <c r="F9">
        <v>1</v>
      </c>
      <c r="G9">
        <v>1</v>
      </c>
      <c r="H9">
        <v>0.73</v>
      </c>
      <c r="I9">
        <v>0.73</v>
      </c>
      <c r="J9">
        <v>0.73</v>
      </c>
      <c r="K9">
        <v>0.73</v>
      </c>
      <c r="L9">
        <v>1</v>
      </c>
      <c r="M9">
        <v>1</v>
      </c>
      <c r="N9">
        <v>1</v>
      </c>
      <c r="O9">
        <v>1</v>
      </c>
    </row>
    <row r="10" spans="1:15" x14ac:dyDescent="0.15">
      <c r="B10" t="s">
        <v>123</v>
      </c>
      <c r="C10">
        <v>1</v>
      </c>
      <c r="D10">
        <v>1</v>
      </c>
      <c r="E10">
        <v>1</v>
      </c>
      <c r="F10">
        <v>1</v>
      </c>
      <c r="G10">
        <v>1</v>
      </c>
      <c r="H10">
        <v>0.73</v>
      </c>
      <c r="I10">
        <v>0.73</v>
      </c>
      <c r="J10">
        <v>0.73</v>
      </c>
      <c r="K10">
        <v>0.73</v>
      </c>
      <c r="L10">
        <v>1</v>
      </c>
      <c r="M10">
        <v>1</v>
      </c>
      <c r="N10">
        <v>1</v>
      </c>
      <c r="O10">
        <v>1</v>
      </c>
    </row>
    <row r="11" spans="1:15" x14ac:dyDescent="0.15">
      <c r="B11" t="s">
        <v>124</v>
      </c>
      <c r="C11">
        <v>1</v>
      </c>
      <c r="D11">
        <v>1</v>
      </c>
      <c r="E11">
        <v>1</v>
      </c>
      <c r="F11">
        <v>1</v>
      </c>
      <c r="G11">
        <v>1</v>
      </c>
      <c r="H11">
        <v>0.73</v>
      </c>
      <c r="I11">
        <v>0.73</v>
      </c>
      <c r="J11">
        <v>0.73</v>
      </c>
      <c r="K11">
        <v>0.73</v>
      </c>
      <c r="L11">
        <v>1</v>
      </c>
      <c r="M11">
        <v>1</v>
      </c>
      <c r="N11">
        <v>1</v>
      </c>
      <c r="O11">
        <v>1</v>
      </c>
    </row>
    <row r="12" spans="1:15" x14ac:dyDescent="0.15">
      <c r="B12" t="s">
        <v>125</v>
      </c>
      <c r="C12">
        <v>1</v>
      </c>
      <c r="D12">
        <v>1</v>
      </c>
      <c r="E12">
        <v>1</v>
      </c>
      <c r="F12">
        <v>1</v>
      </c>
      <c r="G12">
        <v>1</v>
      </c>
      <c r="H12">
        <v>0.73</v>
      </c>
      <c r="I12">
        <v>0.73</v>
      </c>
      <c r="J12">
        <v>0.73</v>
      </c>
      <c r="K12">
        <v>0.73</v>
      </c>
      <c r="L12">
        <v>1</v>
      </c>
      <c r="M12">
        <v>1</v>
      </c>
      <c r="N12">
        <v>1</v>
      </c>
      <c r="O12">
        <v>1</v>
      </c>
    </row>
    <row r="13" spans="1:15" x14ac:dyDescent="0.15">
      <c r="B13" t="s">
        <v>126</v>
      </c>
      <c r="C13">
        <v>1</v>
      </c>
      <c r="D13">
        <v>1</v>
      </c>
      <c r="E13">
        <v>1</v>
      </c>
      <c r="F13">
        <v>1</v>
      </c>
      <c r="G13">
        <v>1</v>
      </c>
      <c r="H13">
        <v>0.73</v>
      </c>
      <c r="I13">
        <v>0.73</v>
      </c>
      <c r="J13">
        <v>0.73</v>
      </c>
      <c r="K13">
        <v>0.73</v>
      </c>
      <c r="L13">
        <v>1</v>
      </c>
      <c r="M13">
        <v>1</v>
      </c>
      <c r="N13">
        <v>1</v>
      </c>
      <c r="O13">
        <v>1</v>
      </c>
    </row>
    <row r="14" spans="1:15" x14ac:dyDescent="0.15">
      <c r="B14" t="s">
        <v>128</v>
      </c>
      <c r="C14">
        <v>1</v>
      </c>
      <c r="D14">
        <v>1</v>
      </c>
      <c r="E14">
        <v>1</v>
      </c>
      <c r="F14">
        <v>1</v>
      </c>
      <c r="G14">
        <v>1</v>
      </c>
      <c r="H14">
        <v>0.73</v>
      </c>
      <c r="I14">
        <v>0.73</v>
      </c>
      <c r="J14">
        <v>0.73</v>
      </c>
      <c r="K14">
        <v>0.73</v>
      </c>
      <c r="L14">
        <v>1</v>
      </c>
      <c r="M14">
        <v>1</v>
      </c>
      <c r="N14">
        <v>1</v>
      </c>
      <c r="O14">
        <v>1</v>
      </c>
    </row>
    <row r="15" spans="1:15" x14ac:dyDescent="0.15">
      <c r="B15" t="s">
        <v>129</v>
      </c>
      <c r="C15">
        <v>1</v>
      </c>
      <c r="D15">
        <v>1</v>
      </c>
      <c r="E15">
        <v>1</v>
      </c>
      <c r="F15">
        <v>1</v>
      </c>
      <c r="G15">
        <v>1</v>
      </c>
      <c r="H15">
        <v>0.73</v>
      </c>
      <c r="I15">
        <v>0.73</v>
      </c>
      <c r="J15">
        <v>0.73</v>
      </c>
      <c r="K15">
        <v>0.73</v>
      </c>
      <c r="L15">
        <v>1</v>
      </c>
      <c r="M15">
        <v>1</v>
      </c>
      <c r="N15">
        <v>1</v>
      </c>
      <c r="O15">
        <v>1</v>
      </c>
    </row>
    <row r="16" spans="1:15" x14ac:dyDescent="0.15">
      <c r="B16" t="s">
        <v>130</v>
      </c>
      <c r="C16">
        <v>1</v>
      </c>
      <c r="D16">
        <v>1</v>
      </c>
      <c r="E16">
        <v>1</v>
      </c>
      <c r="F16">
        <v>1</v>
      </c>
      <c r="G16">
        <v>1</v>
      </c>
      <c r="H16">
        <v>0.73</v>
      </c>
      <c r="I16">
        <v>0.73</v>
      </c>
      <c r="J16">
        <v>0.73</v>
      </c>
      <c r="K16">
        <v>0.73</v>
      </c>
      <c r="L16">
        <v>1</v>
      </c>
      <c r="M16">
        <v>1</v>
      </c>
      <c r="N16">
        <v>1</v>
      </c>
      <c r="O16">
        <v>1</v>
      </c>
    </row>
    <row r="17" spans="1:15" x14ac:dyDescent="0.15">
      <c r="B17" t="s">
        <v>131</v>
      </c>
      <c r="C17">
        <v>1</v>
      </c>
      <c r="D17">
        <v>1</v>
      </c>
      <c r="E17">
        <v>1</v>
      </c>
      <c r="F17">
        <v>1</v>
      </c>
      <c r="G17">
        <v>1</v>
      </c>
      <c r="H17">
        <v>0.73</v>
      </c>
      <c r="I17">
        <v>0.73</v>
      </c>
      <c r="J17">
        <v>0.73</v>
      </c>
      <c r="K17">
        <v>0.73</v>
      </c>
      <c r="L17">
        <v>1</v>
      </c>
      <c r="M17">
        <v>1</v>
      </c>
      <c r="N17">
        <v>1</v>
      </c>
      <c r="O17">
        <v>1</v>
      </c>
    </row>
    <row r="18" spans="1:15" x14ac:dyDescent="0.15">
      <c r="B18" t="s">
        <v>132</v>
      </c>
      <c r="C18">
        <v>1</v>
      </c>
      <c r="D18">
        <v>1</v>
      </c>
      <c r="E18">
        <v>1</v>
      </c>
      <c r="F18">
        <v>1</v>
      </c>
      <c r="G18">
        <v>1</v>
      </c>
      <c r="H18">
        <v>0.73</v>
      </c>
      <c r="I18">
        <v>0.73</v>
      </c>
      <c r="J18">
        <v>0.73</v>
      </c>
      <c r="K18">
        <v>0.73</v>
      </c>
      <c r="L18">
        <v>1</v>
      </c>
      <c r="M18">
        <v>1</v>
      </c>
      <c r="N18">
        <v>1</v>
      </c>
      <c r="O18">
        <v>1</v>
      </c>
    </row>
    <row r="19" spans="1:15" x14ac:dyDescent="0.15">
      <c r="B19" t="s">
        <v>133</v>
      </c>
      <c r="C19">
        <v>1</v>
      </c>
      <c r="D19">
        <v>1</v>
      </c>
      <c r="E19">
        <v>1</v>
      </c>
      <c r="F19">
        <v>1</v>
      </c>
      <c r="G19">
        <v>1</v>
      </c>
      <c r="H19">
        <v>0.73</v>
      </c>
      <c r="I19">
        <v>0.73</v>
      </c>
      <c r="J19">
        <v>0.73</v>
      </c>
      <c r="K19">
        <v>0.73</v>
      </c>
      <c r="L19">
        <v>1</v>
      </c>
      <c r="M19">
        <v>1</v>
      </c>
      <c r="N19">
        <v>1</v>
      </c>
      <c r="O19">
        <v>1</v>
      </c>
    </row>
    <row r="20" spans="1:15" x14ac:dyDescent="0.15">
      <c r="B20" t="s">
        <v>134</v>
      </c>
      <c r="C20">
        <v>1</v>
      </c>
      <c r="D20">
        <v>1</v>
      </c>
      <c r="E20">
        <v>1</v>
      </c>
      <c r="F20">
        <v>1</v>
      </c>
      <c r="G20">
        <v>1</v>
      </c>
      <c r="H20">
        <v>0.73</v>
      </c>
      <c r="I20">
        <v>0.73</v>
      </c>
      <c r="J20">
        <v>0.73</v>
      </c>
      <c r="K20">
        <v>0.73</v>
      </c>
      <c r="L20">
        <v>1</v>
      </c>
      <c r="M20">
        <v>1</v>
      </c>
      <c r="N20">
        <v>1</v>
      </c>
      <c r="O20">
        <v>1</v>
      </c>
    </row>
    <row r="21" spans="1:15" x14ac:dyDescent="0.15">
      <c r="B21" s="4" t="s">
        <v>75</v>
      </c>
      <c r="C21">
        <v>1</v>
      </c>
      <c r="D21">
        <v>1</v>
      </c>
      <c r="E21" s="45">
        <v>0.6</v>
      </c>
      <c r="F21" s="45">
        <v>0.6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</row>
    <row r="22" spans="1:15" ht="14" customHeight="1" x14ac:dyDescent="0.15">
      <c r="B22" s="4" t="s">
        <v>136</v>
      </c>
      <c r="C22">
        <v>1</v>
      </c>
      <c r="D22">
        <v>1</v>
      </c>
      <c r="E22" s="45">
        <v>0.6</v>
      </c>
      <c r="F22" s="45">
        <v>0.6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</row>
    <row r="23" spans="1:15" x14ac:dyDescent="0.15">
      <c r="B23" s="45" t="s">
        <v>74</v>
      </c>
      <c r="C23">
        <v>1</v>
      </c>
      <c r="D23">
        <v>1</v>
      </c>
      <c r="E23">
        <v>0.35</v>
      </c>
      <c r="F23">
        <v>0.35</v>
      </c>
      <c r="G23">
        <v>0.35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 x14ac:dyDescent="0.15">
      <c r="B24" s="45" t="s">
        <v>137</v>
      </c>
      <c r="C24">
        <v>1</v>
      </c>
      <c r="D24">
        <v>1</v>
      </c>
      <c r="E24">
        <v>0.35</v>
      </c>
      <c r="F24">
        <v>0.35</v>
      </c>
      <c r="G24">
        <v>0.35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</row>
    <row r="25" spans="1:15" x14ac:dyDescent="0.15">
      <c r="B25" s="45" t="s">
        <v>78</v>
      </c>
      <c r="C25">
        <v>0.83</v>
      </c>
      <c r="D25">
        <v>0.83</v>
      </c>
      <c r="E25">
        <v>0.83</v>
      </c>
      <c r="F25">
        <v>0.83</v>
      </c>
      <c r="G25">
        <v>0.83</v>
      </c>
      <c r="H25">
        <v>0.83</v>
      </c>
      <c r="I25">
        <v>0.83</v>
      </c>
      <c r="J25">
        <v>0.83</v>
      </c>
      <c r="K25">
        <v>0.83</v>
      </c>
      <c r="L25">
        <v>0.83</v>
      </c>
      <c r="M25">
        <v>0.83</v>
      </c>
      <c r="N25">
        <v>0.83</v>
      </c>
      <c r="O25">
        <v>0.83</v>
      </c>
    </row>
    <row r="27" spans="1:15" x14ac:dyDescent="0.15">
      <c r="A27" s="9" t="s">
        <v>202</v>
      </c>
      <c r="B27" s="4" t="s">
        <v>80</v>
      </c>
      <c r="C27">
        <v>1</v>
      </c>
      <c r="D27">
        <v>1</v>
      </c>
      <c r="E27" s="42">
        <v>0.97599999999999998</v>
      </c>
      <c r="F27" s="42">
        <v>0.97599999999999998</v>
      </c>
      <c r="G27" s="42">
        <v>0.97599999999999998</v>
      </c>
      <c r="H27" s="42">
        <v>0.97599999999999998</v>
      </c>
      <c r="I27" s="42">
        <v>0.97599999999999998</v>
      </c>
      <c r="J27" s="42">
        <v>0.97599999999999998</v>
      </c>
      <c r="K27" s="42">
        <v>0.97599999999999998</v>
      </c>
      <c r="L27" s="42">
        <v>0.97599999999999998</v>
      </c>
      <c r="M27" s="42">
        <v>0.97599999999999998</v>
      </c>
      <c r="N27" s="42">
        <v>0.97599999999999998</v>
      </c>
      <c r="O27" s="42">
        <v>0.97599999999999998</v>
      </c>
    </row>
    <row r="28" spans="1:15" x14ac:dyDescent="0.15">
      <c r="B28" s="4" t="s">
        <v>81</v>
      </c>
      <c r="C28">
        <v>1</v>
      </c>
      <c r="D28">
        <v>1</v>
      </c>
      <c r="E28" s="42">
        <v>0.97599999999999998</v>
      </c>
      <c r="F28" s="42">
        <v>0.97599999999999998</v>
      </c>
      <c r="G28" s="42">
        <v>0.97599999999999998</v>
      </c>
      <c r="H28" s="42">
        <v>0.97599999999999998</v>
      </c>
      <c r="I28" s="42">
        <v>0.97599999999999998</v>
      </c>
      <c r="J28" s="42">
        <v>0.97599999999999998</v>
      </c>
      <c r="K28" s="42">
        <v>0.97599999999999998</v>
      </c>
      <c r="L28" s="42">
        <v>0.97599999999999998</v>
      </c>
      <c r="M28" s="42">
        <v>0.97599999999999998</v>
      </c>
      <c r="N28" s="42">
        <v>0.97599999999999998</v>
      </c>
      <c r="O28" s="42">
        <v>0.97599999999999998</v>
      </c>
    </row>
    <row r="29" spans="1:15" x14ac:dyDescent="0.15">
      <c r="B29" s="4" t="s">
        <v>82</v>
      </c>
      <c r="C29">
        <v>1</v>
      </c>
      <c r="D29">
        <v>1</v>
      </c>
      <c r="E29" s="42">
        <v>0.97599999999999998</v>
      </c>
      <c r="F29" s="42">
        <v>0.97599999999999998</v>
      </c>
      <c r="G29" s="42">
        <v>0.97599999999999998</v>
      </c>
      <c r="H29" s="42">
        <v>0.97599999999999998</v>
      </c>
      <c r="I29" s="42">
        <v>0.97599999999999998</v>
      </c>
      <c r="J29" s="42">
        <v>0.97599999999999998</v>
      </c>
      <c r="K29" s="42">
        <v>0.97599999999999998</v>
      </c>
      <c r="L29" s="42">
        <v>0.97599999999999998</v>
      </c>
      <c r="M29" s="42">
        <v>0.97599999999999998</v>
      </c>
      <c r="N29" s="42">
        <v>0.97599999999999998</v>
      </c>
      <c r="O29" s="42">
        <v>0.97599999999999998</v>
      </c>
    </row>
    <row r="30" spans="1:15" x14ac:dyDescent="0.15">
      <c r="B30" s="4" t="s">
        <v>97</v>
      </c>
      <c r="C30">
        <v>1</v>
      </c>
      <c r="D30">
        <v>1</v>
      </c>
      <c r="E30" s="43">
        <v>0.9</v>
      </c>
      <c r="F30" s="43">
        <v>0.9</v>
      </c>
      <c r="G30" s="43">
        <v>0.9</v>
      </c>
      <c r="H30" s="43">
        <v>0.9</v>
      </c>
      <c r="I30" s="43">
        <v>0.9</v>
      </c>
      <c r="J30" s="43">
        <v>0.9</v>
      </c>
      <c r="K30" s="43">
        <v>0.9</v>
      </c>
      <c r="L30" s="43">
        <v>0.9</v>
      </c>
      <c r="M30" s="43">
        <v>0.9</v>
      </c>
      <c r="N30" s="43">
        <v>0.9</v>
      </c>
      <c r="O30" s="43">
        <v>0.9</v>
      </c>
    </row>
    <row r="31" spans="1:15" x14ac:dyDescent="0.15">
      <c r="B31" s="46" t="s">
        <v>144</v>
      </c>
      <c r="C31">
        <v>1</v>
      </c>
      <c r="D31">
        <v>1</v>
      </c>
      <c r="E31" s="42">
        <v>0.97599999999999998</v>
      </c>
      <c r="F31" s="42">
        <v>0.97599999999999998</v>
      </c>
      <c r="G31" s="42">
        <v>0.97599999999999998</v>
      </c>
      <c r="H31" s="42">
        <v>0.97599999999999998</v>
      </c>
      <c r="I31" s="42">
        <v>0.97599999999999998</v>
      </c>
      <c r="J31" s="42">
        <v>0.97599999999999998</v>
      </c>
      <c r="K31" s="42">
        <v>0.97599999999999998</v>
      </c>
      <c r="L31" s="42">
        <v>0.97599999999999998</v>
      </c>
      <c r="M31" s="42">
        <v>0.97599999999999998</v>
      </c>
      <c r="N31" s="42">
        <v>0.97599999999999998</v>
      </c>
      <c r="O31" s="42">
        <v>0.97599999999999998</v>
      </c>
    </row>
    <row r="32" spans="1:15" x14ac:dyDescent="0.15">
      <c r="B32" s="46" t="s">
        <v>145</v>
      </c>
      <c r="C32">
        <v>1</v>
      </c>
      <c r="D32">
        <v>1</v>
      </c>
      <c r="E32" s="42">
        <v>0.97599999999999998</v>
      </c>
      <c r="F32" s="42">
        <v>0.97599999999999998</v>
      </c>
      <c r="G32" s="42">
        <v>0.97599999999999998</v>
      </c>
      <c r="H32" s="42">
        <v>0.97599999999999998</v>
      </c>
      <c r="I32" s="42">
        <v>0.97599999999999998</v>
      </c>
      <c r="J32" s="42">
        <v>0.97599999999999998</v>
      </c>
      <c r="K32" s="42">
        <v>0.97599999999999998</v>
      </c>
      <c r="L32" s="42">
        <v>0.97599999999999998</v>
      </c>
      <c r="M32" s="42">
        <v>0.97599999999999998</v>
      </c>
      <c r="N32" s="42">
        <v>0.97599999999999998</v>
      </c>
      <c r="O32" s="42">
        <v>0.97599999999999998</v>
      </c>
    </row>
    <row r="33" spans="2:15" x14ac:dyDescent="0.15">
      <c r="B33" s="46" t="s">
        <v>146</v>
      </c>
      <c r="C33">
        <v>1</v>
      </c>
      <c r="D33">
        <v>1</v>
      </c>
      <c r="E33" s="42">
        <v>0.97599999999999998</v>
      </c>
      <c r="F33" s="42">
        <v>0.97599999999999998</v>
      </c>
      <c r="G33" s="42">
        <v>0.97599999999999998</v>
      </c>
      <c r="H33" s="42">
        <v>0.97599999999999998</v>
      </c>
      <c r="I33" s="42">
        <v>0.97599999999999998</v>
      </c>
      <c r="J33" s="42">
        <v>0.97599999999999998</v>
      </c>
      <c r="K33" s="42">
        <v>0.97599999999999998</v>
      </c>
      <c r="L33" s="42">
        <v>0.97599999999999998</v>
      </c>
      <c r="M33" s="42">
        <v>0.97599999999999998</v>
      </c>
      <c r="N33" s="42">
        <v>0.97599999999999998</v>
      </c>
      <c r="O33" s="42">
        <v>0.97599999999999998</v>
      </c>
    </row>
    <row r="40" spans="2:15" x14ac:dyDescent="0.15">
      <c r="B40" s="4"/>
    </row>
    <row r="41" spans="2:15" x14ac:dyDescent="0.15">
      <c r="B41" s="4"/>
    </row>
    <row r="42" spans="2:15" x14ac:dyDescent="0.15">
      <c r="B42" s="4"/>
    </row>
    <row r="43" spans="2:15" x14ac:dyDescent="0.15">
      <c r="B43" s="4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FF00"/>
  </sheetPr>
  <dimension ref="A1:G4"/>
  <sheetViews>
    <sheetView workbookViewId="0">
      <selection activeCell="A5" sqref="A5"/>
    </sheetView>
  </sheetViews>
  <sheetFormatPr baseColWidth="10" defaultRowHeight="13" x14ac:dyDescent="0.15"/>
  <cols>
    <col min="1" max="1" width="32.83203125" customWidth="1"/>
    <col min="2" max="2" width="34.1640625" customWidth="1"/>
  </cols>
  <sheetData>
    <row r="1" spans="1:7" x14ac:dyDescent="0.15">
      <c r="A1" s="9" t="s">
        <v>48</v>
      </c>
      <c r="B1" s="1" t="s">
        <v>252</v>
      </c>
      <c r="C1" s="9" t="s">
        <v>6</v>
      </c>
      <c r="D1" s="9" t="s">
        <v>7</v>
      </c>
      <c r="E1" s="9" t="s">
        <v>8</v>
      </c>
      <c r="F1" s="9" t="s">
        <v>9</v>
      </c>
      <c r="G1" s="9" t="s">
        <v>10</v>
      </c>
    </row>
    <row r="2" spans="1:7" x14ac:dyDescent="0.15">
      <c r="A2" s="9" t="s">
        <v>254</v>
      </c>
      <c r="B2" s="45" t="s">
        <v>152</v>
      </c>
      <c r="C2" s="45">
        <v>1</v>
      </c>
      <c r="D2" s="45">
        <v>0.21</v>
      </c>
      <c r="E2" s="45">
        <v>0.21</v>
      </c>
      <c r="F2" s="45">
        <v>0.21</v>
      </c>
      <c r="G2" s="45">
        <v>0.21</v>
      </c>
    </row>
    <row r="4" spans="1:7" x14ac:dyDescent="0.15">
      <c r="A4" s="9" t="s">
        <v>255</v>
      </c>
      <c r="B4" s="46" t="s">
        <v>151</v>
      </c>
      <c r="C4" s="45">
        <v>1</v>
      </c>
      <c r="D4" s="45">
        <v>0.14299999999999999</v>
      </c>
      <c r="E4" s="45">
        <v>0.14299999999999999</v>
      </c>
      <c r="F4" s="45">
        <v>0.14299999999999999</v>
      </c>
      <c r="G4" s="45">
        <v>0.14299999999999999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FF00"/>
  </sheetPr>
  <dimension ref="A1:I52"/>
  <sheetViews>
    <sheetView workbookViewId="0">
      <selection activeCell="A14" sqref="A14"/>
    </sheetView>
  </sheetViews>
  <sheetFormatPr baseColWidth="10" defaultRowHeight="13" x14ac:dyDescent="0.15"/>
  <cols>
    <col min="1" max="1" width="39.1640625" customWidth="1"/>
    <col min="2" max="2" width="27.5" customWidth="1"/>
    <col min="3" max="3" width="38.1640625" customWidth="1"/>
    <col min="4" max="4" width="13.5" customWidth="1"/>
    <col min="5" max="5" width="12.33203125" customWidth="1"/>
    <col min="6" max="6" width="13" customWidth="1"/>
    <col min="8" max="8" width="15.83203125" customWidth="1"/>
  </cols>
  <sheetData>
    <row r="1" spans="1:8" x14ac:dyDescent="0.15">
      <c r="A1" s="1" t="s">
        <v>203</v>
      </c>
      <c r="B1" s="1" t="s">
        <v>5</v>
      </c>
      <c r="C1" s="1" t="s">
        <v>48</v>
      </c>
      <c r="D1" s="9" t="s">
        <v>6</v>
      </c>
      <c r="E1" s="9" t="s">
        <v>7</v>
      </c>
      <c r="F1" s="9" t="s">
        <v>8</v>
      </c>
      <c r="G1" s="9" t="s">
        <v>9</v>
      </c>
      <c r="H1" s="9" t="s">
        <v>10</v>
      </c>
    </row>
    <row r="2" spans="1:8" x14ac:dyDescent="0.15">
      <c r="A2" s="4" t="s">
        <v>47</v>
      </c>
      <c r="B2" s="4" t="s">
        <v>213</v>
      </c>
      <c r="C2" s="4" t="s">
        <v>102</v>
      </c>
      <c r="D2" s="4">
        <v>0</v>
      </c>
      <c r="E2" s="4">
        <v>0</v>
      </c>
      <c r="F2" s="4">
        <v>0.33500000000000002</v>
      </c>
      <c r="G2" s="27">
        <v>0.33500000000000002</v>
      </c>
      <c r="H2" s="27">
        <v>0.33500000000000002</v>
      </c>
    </row>
    <row r="3" spans="1:8" x14ac:dyDescent="0.15">
      <c r="C3" t="s">
        <v>63</v>
      </c>
      <c r="D3" s="4">
        <v>0</v>
      </c>
      <c r="E3" s="4">
        <v>0</v>
      </c>
      <c r="F3" s="4">
        <v>0.3</v>
      </c>
      <c r="G3" s="4">
        <v>0.3</v>
      </c>
      <c r="H3" s="4">
        <v>0.3</v>
      </c>
    </row>
    <row r="4" spans="1:8" x14ac:dyDescent="0.15">
      <c r="A4" s="4"/>
      <c r="B4" s="4"/>
      <c r="C4" s="4" t="s">
        <v>64</v>
      </c>
      <c r="D4" s="4">
        <v>0</v>
      </c>
      <c r="E4" s="4">
        <v>0</v>
      </c>
      <c r="F4" s="4">
        <v>0.62</v>
      </c>
      <c r="G4" s="4">
        <v>0.62</v>
      </c>
      <c r="H4" s="4">
        <v>0.62</v>
      </c>
    </row>
    <row r="5" spans="1:8" x14ac:dyDescent="0.15">
      <c r="A5" s="10"/>
      <c r="B5" s="45" t="s">
        <v>216</v>
      </c>
      <c r="C5" s="46" t="s">
        <v>102</v>
      </c>
      <c r="D5" s="46">
        <v>0</v>
      </c>
      <c r="E5" s="46">
        <v>0</v>
      </c>
      <c r="F5" s="46">
        <v>0.33500000000000002</v>
      </c>
      <c r="G5" s="47">
        <v>0.33500000000000002</v>
      </c>
      <c r="H5" s="47">
        <v>0.33500000000000002</v>
      </c>
    </row>
    <row r="6" spans="1:8" x14ac:dyDescent="0.15">
      <c r="A6" s="4" t="s">
        <v>127</v>
      </c>
      <c r="B6" s="4" t="s">
        <v>148</v>
      </c>
      <c r="C6" s="4" t="s">
        <v>102</v>
      </c>
      <c r="D6" s="46">
        <v>0</v>
      </c>
      <c r="E6" s="46">
        <v>0</v>
      </c>
      <c r="F6" s="46">
        <v>0.33500000000000002</v>
      </c>
      <c r="G6" s="47">
        <v>0.33500000000000002</v>
      </c>
      <c r="H6" s="47">
        <v>0.33500000000000002</v>
      </c>
    </row>
    <row r="7" spans="1:8" x14ac:dyDescent="0.15">
      <c r="C7" s="4" t="s">
        <v>64</v>
      </c>
      <c r="D7" s="46">
        <v>0</v>
      </c>
      <c r="E7" s="46">
        <v>0</v>
      </c>
      <c r="F7" s="46">
        <v>0.62</v>
      </c>
      <c r="G7" s="46">
        <v>0.62</v>
      </c>
      <c r="H7" s="46">
        <v>0.62</v>
      </c>
    </row>
    <row r="8" spans="1:8" x14ac:dyDescent="0.15">
      <c r="B8" t="s">
        <v>147</v>
      </c>
      <c r="C8" s="4" t="s">
        <v>102</v>
      </c>
      <c r="D8" s="46">
        <v>0</v>
      </c>
      <c r="E8" s="46">
        <v>0</v>
      </c>
      <c r="F8" s="46">
        <v>0.33500000000000002</v>
      </c>
      <c r="G8" s="47">
        <v>0.33500000000000002</v>
      </c>
      <c r="H8" s="47">
        <v>0.33500000000000002</v>
      </c>
    </row>
    <row r="9" spans="1:8" x14ac:dyDescent="0.15">
      <c r="C9" s="4" t="s">
        <v>64</v>
      </c>
      <c r="D9" s="46">
        <v>0</v>
      </c>
      <c r="E9" s="46">
        <v>0</v>
      </c>
      <c r="F9" s="46">
        <v>0.62</v>
      </c>
      <c r="G9" s="46">
        <v>0.62</v>
      </c>
      <c r="H9" s="46">
        <v>0.62</v>
      </c>
    </row>
    <row r="10" spans="1:8" x14ac:dyDescent="0.15">
      <c r="A10" s="4" t="s">
        <v>75</v>
      </c>
      <c r="B10" s="4" t="s">
        <v>148</v>
      </c>
      <c r="C10" s="4" t="s">
        <v>102</v>
      </c>
      <c r="D10" s="46">
        <v>0</v>
      </c>
      <c r="E10" s="46">
        <v>0</v>
      </c>
      <c r="F10" s="46">
        <v>0.33500000000000002</v>
      </c>
      <c r="G10" s="47">
        <v>0.33500000000000002</v>
      </c>
      <c r="H10" s="47">
        <v>0.33500000000000002</v>
      </c>
    </row>
    <row r="11" spans="1:8" x14ac:dyDescent="0.15">
      <c r="C11" s="4" t="s">
        <v>64</v>
      </c>
      <c r="D11" s="46">
        <v>0</v>
      </c>
      <c r="E11" s="46">
        <v>0</v>
      </c>
      <c r="F11" s="46">
        <v>0.62</v>
      </c>
      <c r="G11" s="46">
        <v>0.62</v>
      </c>
      <c r="H11" s="46">
        <v>0.62</v>
      </c>
    </row>
    <row r="12" spans="1:8" x14ac:dyDescent="0.15">
      <c r="B12" t="s">
        <v>147</v>
      </c>
      <c r="C12" s="4" t="s">
        <v>102</v>
      </c>
      <c r="D12" s="46">
        <v>0</v>
      </c>
      <c r="E12" s="46">
        <v>0</v>
      </c>
      <c r="F12" s="46">
        <v>0.33500000000000002</v>
      </c>
      <c r="G12" s="47">
        <v>0.33500000000000002</v>
      </c>
      <c r="H12" s="47">
        <v>0.33500000000000002</v>
      </c>
    </row>
    <row r="13" spans="1:8" x14ac:dyDescent="0.15">
      <c r="C13" s="4" t="s">
        <v>64</v>
      </c>
      <c r="D13" s="46">
        <v>0</v>
      </c>
      <c r="E13" s="46">
        <v>0</v>
      </c>
      <c r="F13" s="46">
        <v>0.62</v>
      </c>
      <c r="G13" s="46">
        <v>0.62</v>
      </c>
      <c r="H13" s="46">
        <v>0.62</v>
      </c>
    </row>
    <row r="14" spans="1:8" x14ac:dyDescent="0.15">
      <c r="A14" s="4" t="s">
        <v>136</v>
      </c>
      <c r="B14" s="4" t="s">
        <v>148</v>
      </c>
      <c r="C14" s="4" t="s">
        <v>102</v>
      </c>
      <c r="D14" s="46">
        <v>0</v>
      </c>
      <c r="E14" s="46">
        <v>0</v>
      </c>
      <c r="F14" s="46">
        <v>0.33500000000000002</v>
      </c>
      <c r="G14" s="47">
        <v>0.33500000000000002</v>
      </c>
      <c r="H14" s="47">
        <v>0.33500000000000002</v>
      </c>
    </row>
    <row r="15" spans="1:8" x14ac:dyDescent="0.15">
      <c r="C15" s="4" t="s">
        <v>64</v>
      </c>
      <c r="D15" s="46">
        <v>0</v>
      </c>
      <c r="E15" s="46">
        <v>0</v>
      </c>
      <c r="F15" s="46">
        <v>0.62</v>
      </c>
      <c r="G15" s="46">
        <v>0.62</v>
      </c>
      <c r="H15" s="46">
        <v>0.62</v>
      </c>
    </row>
    <row r="16" spans="1:8" x14ac:dyDescent="0.15">
      <c r="B16" t="s">
        <v>147</v>
      </c>
      <c r="C16" s="4" t="s">
        <v>102</v>
      </c>
      <c r="D16" s="46">
        <v>0</v>
      </c>
      <c r="E16" s="46">
        <v>0</v>
      </c>
      <c r="F16" s="46">
        <v>0.33500000000000002</v>
      </c>
      <c r="G16" s="47">
        <v>0.33500000000000002</v>
      </c>
      <c r="H16" s="47">
        <v>0.33500000000000002</v>
      </c>
    </row>
    <row r="17" spans="1:9" x14ac:dyDescent="0.15">
      <c r="C17" s="4" t="s">
        <v>64</v>
      </c>
      <c r="D17" s="46">
        <v>0</v>
      </c>
      <c r="E17" s="46">
        <v>0</v>
      </c>
      <c r="F17" s="46">
        <v>0.62</v>
      </c>
      <c r="G17" s="46">
        <v>0.62</v>
      </c>
      <c r="H17" s="46">
        <v>0.62</v>
      </c>
    </row>
    <row r="18" spans="1:9" x14ac:dyDescent="0.15">
      <c r="A18" t="s">
        <v>143</v>
      </c>
      <c r="B18" t="s">
        <v>148</v>
      </c>
      <c r="C18" s="4" t="s">
        <v>102</v>
      </c>
      <c r="D18" s="46">
        <v>0</v>
      </c>
      <c r="E18" s="46">
        <v>0</v>
      </c>
      <c r="F18" s="46">
        <v>0.33500000000000002</v>
      </c>
      <c r="G18" s="47">
        <v>0.33500000000000002</v>
      </c>
      <c r="H18" s="47">
        <v>0.33500000000000002</v>
      </c>
    </row>
    <row r="19" spans="1:9" x14ac:dyDescent="0.15">
      <c r="C19" s="4" t="s">
        <v>64</v>
      </c>
      <c r="D19" s="46">
        <v>0</v>
      </c>
      <c r="E19" s="46">
        <v>0</v>
      </c>
      <c r="F19" s="46">
        <v>0.7</v>
      </c>
      <c r="G19" s="46">
        <v>0.62</v>
      </c>
      <c r="H19" s="46">
        <v>0.62</v>
      </c>
      <c r="I19" s="10"/>
    </row>
    <row r="20" spans="1:9" x14ac:dyDescent="0.15">
      <c r="B20" t="s">
        <v>147</v>
      </c>
      <c r="C20" s="4" t="s">
        <v>102</v>
      </c>
      <c r="D20" s="48">
        <v>0</v>
      </c>
      <c r="E20" s="48">
        <v>0</v>
      </c>
      <c r="F20" s="48">
        <v>0.33500000000000002</v>
      </c>
      <c r="G20" s="49">
        <v>0.33500000000000002</v>
      </c>
      <c r="H20" s="49">
        <v>0.33500000000000002</v>
      </c>
      <c r="I20" s="10"/>
    </row>
    <row r="21" spans="1:9" x14ac:dyDescent="0.15">
      <c r="C21" s="4" t="s">
        <v>64</v>
      </c>
      <c r="D21" s="48">
        <v>0</v>
      </c>
      <c r="E21" s="48">
        <v>0</v>
      </c>
      <c r="F21" s="48">
        <v>0.84</v>
      </c>
      <c r="G21" s="48">
        <v>0.62</v>
      </c>
      <c r="H21" s="48">
        <v>0.62</v>
      </c>
      <c r="I21" s="10"/>
    </row>
    <row r="22" spans="1:9" x14ac:dyDescent="0.15">
      <c r="A22" s="11" t="s">
        <v>144</v>
      </c>
      <c r="B22" t="s">
        <v>43</v>
      </c>
      <c r="C22" s="4" t="s">
        <v>102</v>
      </c>
      <c r="D22" s="11">
        <v>0.7</v>
      </c>
      <c r="E22" s="11">
        <v>0</v>
      </c>
      <c r="F22" s="11">
        <v>0</v>
      </c>
      <c r="G22" s="11">
        <v>0</v>
      </c>
      <c r="H22" s="11">
        <v>0</v>
      </c>
      <c r="I22" s="10"/>
    </row>
    <row r="23" spans="1:9" x14ac:dyDescent="0.15">
      <c r="A23" s="11"/>
      <c r="C23" t="s">
        <v>63</v>
      </c>
      <c r="D23" s="11">
        <v>0.46</v>
      </c>
      <c r="E23" s="11">
        <v>0</v>
      </c>
      <c r="F23" s="11">
        <v>0</v>
      </c>
      <c r="G23" s="11">
        <v>0</v>
      </c>
      <c r="H23" s="11">
        <v>0</v>
      </c>
      <c r="I23" s="10"/>
    </row>
    <row r="24" spans="1:9" x14ac:dyDescent="0.15">
      <c r="A24" s="11" t="s">
        <v>145</v>
      </c>
      <c r="B24" t="s">
        <v>43</v>
      </c>
      <c r="C24" s="4" t="s">
        <v>102</v>
      </c>
      <c r="D24" s="11">
        <v>0.7</v>
      </c>
      <c r="E24" s="11">
        <v>0</v>
      </c>
      <c r="F24" s="11">
        <v>0</v>
      </c>
      <c r="G24" s="11">
        <v>0</v>
      </c>
      <c r="H24" s="11">
        <v>0</v>
      </c>
    </row>
    <row r="25" spans="1:9" x14ac:dyDescent="0.15">
      <c r="A25" s="11"/>
      <c r="C25" t="s">
        <v>63</v>
      </c>
      <c r="D25" s="11">
        <v>0.46</v>
      </c>
      <c r="E25" s="11">
        <v>0</v>
      </c>
      <c r="F25" s="11">
        <v>0</v>
      </c>
      <c r="G25" s="11">
        <v>0</v>
      </c>
      <c r="H25" s="11">
        <v>0</v>
      </c>
    </row>
    <row r="26" spans="1:9" x14ac:dyDescent="0.15">
      <c r="A26" s="11" t="s">
        <v>146</v>
      </c>
      <c r="B26" t="s">
        <v>43</v>
      </c>
      <c r="C26" s="4" t="s">
        <v>102</v>
      </c>
      <c r="D26" s="11">
        <v>0.7</v>
      </c>
      <c r="E26" s="11">
        <v>0</v>
      </c>
      <c r="F26" s="11">
        <v>0</v>
      </c>
      <c r="G26" s="11">
        <v>0</v>
      </c>
      <c r="H26" s="11">
        <v>0</v>
      </c>
    </row>
    <row r="27" spans="1:9" x14ac:dyDescent="0.15">
      <c r="C27" t="s">
        <v>63</v>
      </c>
      <c r="D27" s="11">
        <v>0.46</v>
      </c>
      <c r="E27" s="11">
        <v>0</v>
      </c>
      <c r="F27" s="11">
        <v>0</v>
      </c>
      <c r="G27" s="11">
        <v>0</v>
      </c>
      <c r="H27" s="11">
        <v>0</v>
      </c>
    </row>
    <row r="28" spans="1:9" x14ac:dyDescent="0.15">
      <c r="A28" t="s">
        <v>256</v>
      </c>
      <c r="B28" s="4" t="s">
        <v>213</v>
      </c>
      <c r="C28" s="4" t="s">
        <v>102</v>
      </c>
      <c r="D28" s="11">
        <v>1</v>
      </c>
      <c r="E28" s="11">
        <v>1</v>
      </c>
      <c r="F28" s="11">
        <v>1</v>
      </c>
      <c r="G28" s="11">
        <v>1</v>
      </c>
      <c r="H28" s="11">
        <v>1</v>
      </c>
    </row>
    <row r="29" spans="1:9" x14ac:dyDescent="0.15">
      <c r="C29" t="s">
        <v>63</v>
      </c>
      <c r="D29" s="11">
        <v>0.17</v>
      </c>
      <c r="E29" s="11">
        <v>0.17</v>
      </c>
      <c r="F29" s="11">
        <v>0.17</v>
      </c>
      <c r="G29" s="11">
        <v>0.17</v>
      </c>
      <c r="H29" s="11">
        <v>0.17</v>
      </c>
    </row>
    <row r="30" spans="1:9" x14ac:dyDescent="0.15">
      <c r="B30" s="4"/>
      <c r="C30" s="4" t="s">
        <v>64</v>
      </c>
      <c r="D30" s="11">
        <v>0.17</v>
      </c>
      <c r="E30" s="11">
        <v>0.17</v>
      </c>
      <c r="F30" s="11">
        <v>0.17</v>
      </c>
      <c r="G30" s="11">
        <v>0.17</v>
      </c>
      <c r="H30" s="11">
        <v>0.17</v>
      </c>
    </row>
    <row r="31" spans="1:9" x14ac:dyDescent="0.15">
      <c r="A31" t="s">
        <v>257</v>
      </c>
      <c r="B31" s="4" t="s">
        <v>213</v>
      </c>
      <c r="C31" s="4" t="s">
        <v>102</v>
      </c>
      <c r="D31" s="11">
        <v>1</v>
      </c>
      <c r="E31" s="11">
        <v>1</v>
      </c>
      <c r="F31" s="11">
        <v>1</v>
      </c>
      <c r="G31" s="11">
        <v>1</v>
      </c>
      <c r="H31" s="11">
        <v>1</v>
      </c>
    </row>
    <row r="32" spans="1:9" x14ac:dyDescent="0.15">
      <c r="C32" t="s">
        <v>63</v>
      </c>
      <c r="D32" s="11">
        <v>0.69</v>
      </c>
      <c r="E32" s="11">
        <v>0.69</v>
      </c>
      <c r="F32" s="11">
        <v>0.69</v>
      </c>
      <c r="G32" s="11">
        <v>0.69</v>
      </c>
      <c r="H32" s="11">
        <v>0.69</v>
      </c>
    </row>
    <row r="33" spans="1:8" x14ac:dyDescent="0.15">
      <c r="B33" s="4"/>
      <c r="C33" s="4" t="s">
        <v>64</v>
      </c>
      <c r="D33" s="11">
        <v>0.69</v>
      </c>
      <c r="E33" s="11">
        <v>0.69</v>
      </c>
      <c r="F33" s="11">
        <v>0.69</v>
      </c>
      <c r="G33" s="11">
        <v>0.69</v>
      </c>
      <c r="H33" s="11">
        <v>0.69</v>
      </c>
    </row>
    <row r="34" spans="1:8" x14ac:dyDescent="0.15">
      <c r="A34" t="s">
        <v>258</v>
      </c>
      <c r="B34" s="4" t="s">
        <v>213</v>
      </c>
      <c r="C34" s="4" t="s">
        <v>102</v>
      </c>
      <c r="D34">
        <v>1</v>
      </c>
      <c r="E34">
        <v>1</v>
      </c>
      <c r="F34">
        <v>1</v>
      </c>
      <c r="G34">
        <v>1</v>
      </c>
      <c r="H34">
        <v>1</v>
      </c>
    </row>
    <row r="35" spans="1:8" x14ac:dyDescent="0.15">
      <c r="C35" t="s">
        <v>63</v>
      </c>
      <c r="D35" s="11">
        <v>0.36</v>
      </c>
      <c r="E35" s="11">
        <v>0.36</v>
      </c>
      <c r="F35" s="11">
        <v>0.36</v>
      </c>
      <c r="G35" s="11">
        <v>0.36</v>
      </c>
      <c r="H35" s="11">
        <v>0.36</v>
      </c>
    </row>
    <row r="36" spans="1:8" x14ac:dyDescent="0.15">
      <c r="B36" s="4"/>
      <c r="C36" s="4" t="s">
        <v>64</v>
      </c>
      <c r="D36" s="11">
        <v>0.36</v>
      </c>
      <c r="E36" s="11">
        <v>0.36</v>
      </c>
      <c r="F36" s="11">
        <v>0.36</v>
      </c>
      <c r="G36" s="11">
        <v>0.36</v>
      </c>
      <c r="H36" s="11">
        <v>0.36</v>
      </c>
    </row>
    <row r="37" spans="1:8" x14ac:dyDescent="0.15">
      <c r="A37" t="s">
        <v>259</v>
      </c>
      <c r="B37" s="4" t="s">
        <v>213</v>
      </c>
      <c r="C37" s="4" t="s">
        <v>102</v>
      </c>
      <c r="D37">
        <v>1</v>
      </c>
      <c r="E37">
        <v>1</v>
      </c>
      <c r="F37">
        <v>1</v>
      </c>
      <c r="G37">
        <v>1</v>
      </c>
      <c r="H37">
        <v>1</v>
      </c>
    </row>
    <row r="38" spans="1:8" x14ac:dyDescent="0.15">
      <c r="C38" t="s">
        <v>63</v>
      </c>
      <c r="D38" s="11">
        <v>0.2</v>
      </c>
      <c r="E38" s="11">
        <v>0.2</v>
      </c>
      <c r="F38" s="11">
        <v>0.2</v>
      </c>
      <c r="G38" s="11">
        <v>0.2</v>
      </c>
      <c r="H38" s="11">
        <v>0.2</v>
      </c>
    </row>
    <row r="39" spans="1:8" x14ac:dyDescent="0.15">
      <c r="B39" s="4"/>
      <c r="C39" s="4" t="s">
        <v>64</v>
      </c>
      <c r="D39" s="11">
        <v>0.2</v>
      </c>
      <c r="E39" s="11">
        <v>0.2</v>
      </c>
      <c r="F39" s="11">
        <v>0.2</v>
      </c>
      <c r="G39" s="11">
        <v>0.2</v>
      </c>
      <c r="H39" s="11">
        <v>0.2</v>
      </c>
    </row>
    <row r="40" spans="1:8" x14ac:dyDescent="0.15">
      <c r="A40" t="s">
        <v>260</v>
      </c>
      <c r="B40" s="4" t="s">
        <v>213</v>
      </c>
      <c r="C40" s="4" t="s">
        <v>102</v>
      </c>
      <c r="D40">
        <v>1</v>
      </c>
      <c r="E40">
        <v>1</v>
      </c>
      <c r="F40">
        <v>1</v>
      </c>
      <c r="G40">
        <v>1</v>
      </c>
      <c r="H40">
        <v>1</v>
      </c>
    </row>
    <row r="41" spans="1:8" x14ac:dyDescent="0.15">
      <c r="C41" t="s">
        <v>63</v>
      </c>
      <c r="D41" s="11">
        <v>0.48</v>
      </c>
      <c r="E41" s="11">
        <v>0.48</v>
      </c>
      <c r="F41" s="11">
        <v>0.48</v>
      </c>
      <c r="G41" s="11">
        <v>0.48</v>
      </c>
      <c r="H41" s="11">
        <v>0.48</v>
      </c>
    </row>
    <row r="42" spans="1:8" x14ac:dyDescent="0.15">
      <c r="B42" s="4"/>
      <c r="C42" s="4" t="s">
        <v>64</v>
      </c>
      <c r="D42" s="11">
        <v>0.48</v>
      </c>
      <c r="E42" s="11">
        <v>0.48</v>
      </c>
      <c r="F42" s="11">
        <v>0.48</v>
      </c>
      <c r="G42" s="11">
        <v>0.48</v>
      </c>
      <c r="H42" s="11">
        <v>0.48</v>
      </c>
    </row>
    <row r="43" spans="1:8" x14ac:dyDescent="0.15">
      <c r="A43" t="s">
        <v>140</v>
      </c>
      <c r="B43" s="4" t="s">
        <v>213</v>
      </c>
      <c r="C43" s="4" t="s">
        <v>102</v>
      </c>
      <c r="D43" s="11">
        <v>0.3</v>
      </c>
      <c r="E43" s="11">
        <v>0.3</v>
      </c>
      <c r="F43" s="11">
        <v>0.3</v>
      </c>
      <c r="G43" s="11">
        <v>0.3</v>
      </c>
      <c r="H43" s="11">
        <v>0.3</v>
      </c>
    </row>
    <row r="44" spans="1:8" x14ac:dyDescent="0.15">
      <c r="C44" t="s">
        <v>63</v>
      </c>
      <c r="D44" s="11">
        <v>0.5</v>
      </c>
      <c r="E44" s="11">
        <v>0.5</v>
      </c>
      <c r="F44" s="11">
        <v>0.5</v>
      </c>
      <c r="G44" s="11">
        <v>0.5</v>
      </c>
      <c r="H44" s="11">
        <v>0.5</v>
      </c>
    </row>
    <row r="45" spans="1:8" x14ac:dyDescent="0.15">
      <c r="C45" s="4" t="s">
        <v>64</v>
      </c>
      <c r="D45" s="11">
        <v>0.65</v>
      </c>
      <c r="E45" s="11">
        <v>0.65</v>
      </c>
      <c r="F45" s="11">
        <v>0.65</v>
      </c>
      <c r="G45" s="11">
        <v>0.65</v>
      </c>
      <c r="H45" s="11">
        <v>0.65</v>
      </c>
    </row>
    <row r="46" spans="1:8" x14ac:dyDescent="0.15">
      <c r="B46" s="4" t="s">
        <v>28</v>
      </c>
      <c r="C46" s="4" t="s">
        <v>102</v>
      </c>
      <c r="D46" s="11">
        <v>1</v>
      </c>
      <c r="E46" s="11">
        <v>1</v>
      </c>
      <c r="F46" s="11">
        <v>1</v>
      </c>
      <c r="G46" s="11">
        <v>1</v>
      </c>
      <c r="H46" s="11">
        <v>1</v>
      </c>
    </row>
    <row r="47" spans="1:8" x14ac:dyDescent="0.15">
      <c r="C47" t="s">
        <v>63</v>
      </c>
      <c r="D47" s="11">
        <v>0.49</v>
      </c>
      <c r="E47" s="11">
        <v>0.49</v>
      </c>
      <c r="F47" s="11">
        <v>0.49</v>
      </c>
      <c r="G47" s="11">
        <v>0.49</v>
      </c>
      <c r="H47" s="11">
        <v>0.49</v>
      </c>
    </row>
    <row r="48" spans="1:8" x14ac:dyDescent="0.15">
      <c r="C48" s="4" t="s">
        <v>64</v>
      </c>
      <c r="D48" s="11">
        <v>0.52</v>
      </c>
      <c r="E48" s="11">
        <v>0.52</v>
      </c>
      <c r="F48" s="11">
        <v>0.52</v>
      </c>
      <c r="G48" s="11">
        <v>0.52</v>
      </c>
      <c r="H48" s="11">
        <v>0.52</v>
      </c>
    </row>
    <row r="49" spans="1:8" x14ac:dyDescent="0.15">
      <c r="A49" t="s">
        <v>261</v>
      </c>
      <c r="B49" s="4" t="s">
        <v>213</v>
      </c>
      <c r="C49" s="4" t="s">
        <v>102</v>
      </c>
      <c r="D49" s="11">
        <v>0.88</v>
      </c>
      <c r="E49" s="11">
        <v>0.88</v>
      </c>
      <c r="F49" s="11">
        <v>0.88</v>
      </c>
      <c r="G49" s="11">
        <v>0.88</v>
      </c>
      <c r="H49" s="11">
        <v>0.88</v>
      </c>
    </row>
    <row r="50" spans="1:8" x14ac:dyDescent="0.15">
      <c r="C50" t="s">
        <v>63</v>
      </c>
      <c r="D50" s="11">
        <v>0.93</v>
      </c>
      <c r="E50" s="11">
        <v>0.93</v>
      </c>
      <c r="F50" s="11">
        <v>0.93</v>
      </c>
      <c r="G50" s="11">
        <v>0.93</v>
      </c>
      <c r="H50" s="11">
        <v>0.93</v>
      </c>
    </row>
    <row r="51" spans="1:8" x14ac:dyDescent="0.15">
      <c r="A51" t="s">
        <v>262</v>
      </c>
      <c r="B51" s="4" t="s">
        <v>213</v>
      </c>
      <c r="C51" s="4" t="s">
        <v>102</v>
      </c>
      <c r="D51" s="11">
        <v>1</v>
      </c>
      <c r="E51" s="11">
        <v>1</v>
      </c>
      <c r="F51" s="11">
        <v>1</v>
      </c>
      <c r="G51" s="11">
        <v>1</v>
      </c>
      <c r="H51" s="11">
        <v>1</v>
      </c>
    </row>
    <row r="52" spans="1:8" x14ac:dyDescent="0.15">
      <c r="C52" t="s">
        <v>63</v>
      </c>
      <c r="D52" s="11">
        <v>0.86</v>
      </c>
      <c r="E52" s="11">
        <v>0.86</v>
      </c>
      <c r="F52" s="11">
        <v>0.86</v>
      </c>
      <c r="G52" s="11">
        <v>0.86</v>
      </c>
      <c r="H52" s="11">
        <v>0.86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FFFF00"/>
  </sheetPr>
  <dimension ref="A1:E11"/>
  <sheetViews>
    <sheetView workbookViewId="0">
      <selection activeCell="A2" sqref="A2"/>
    </sheetView>
  </sheetViews>
  <sheetFormatPr baseColWidth="10" defaultRowHeight="13" x14ac:dyDescent="0.15"/>
  <cols>
    <col min="1" max="1" width="33.6640625" customWidth="1"/>
    <col min="2" max="2" width="12.5" customWidth="1"/>
    <col min="5" max="5" width="17.5" customWidth="1"/>
  </cols>
  <sheetData>
    <row r="1" spans="1:5" x14ac:dyDescent="0.15">
      <c r="A1" s="9" t="s">
        <v>175</v>
      </c>
      <c r="B1" s="9" t="s">
        <v>176</v>
      </c>
      <c r="C1" s="9" t="s">
        <v>11</v>
      </c>
      <c r="D1" s="9" t="s">
        <v>184</v>
      </c>
      <c r="E1" s="9" t="s">
        <v>186</v>
      </c>
    </row>
    <row r="2" spans="1:5" ht="14" x14ac:dyDescent="0.15">
      <c r="A2" s="59" t="s">
        <v>166</v>
      </c>
      <c r="B2" s="60">
        <v>0.9</v>
      </c>
      <c r="C2" s="65">
        <v>0.09</v>
      </c>
      <c r="D2">
        <v>0.8</v>
      </c>
      <c r="E2">
        <f>C2*D2</f>
        <v>7.1999999999999995E-2</v>
      </c>
    </row>
    <row r="3" spans="1:5" ht="14" x14ac:dyDescent="0.15">
      <c r="A3" s="59" t="s">
        <v>167</v>
      </c>
      <c r="B3" s="60">
        <v>1</v>
      </c>
      <c r="C3" s="65">
        <v>0.02</v>
      </c>
      <c r="D3">
        <v>1.9</v>
      </c>
      <c r="E3">
        <f t="shared" ref="E3:E10" si="0">C3*D3</f>
        <v>3.7999999999999999E-2</v>
      </c>
    </row>
    <row r="4" spans="1:5" ht="14" x14ac:dyDescent="0.15">
      <c r="A4" s="59" t="s">
        <v>168</v>
      </c>
      <c r="B4" s="60">
        <v>1</v>
      </c>
      <c r="C4" s="65">
        <v>0.08</v>
      </c>
      <c r="D4">
        <v>2</v>
      </c>
      <c r="E4">
        <f t="shared" si="0"/>
        <v>0.16</v>
      </c>
    </row>
    <row r="5" spans="1:5" ht="14" x14ac:dyDescent="0.15">
      <c r="A5" s="59" t="s">
        <v>171</v>
      </c>
      <c r="B5" s="60">
        <v>1</v>
      </c>
      <c r="C5" s="65">
        <v>0.18</v>
      </c>
      <c r="D5">
        <v>0.7</v>
      </c>
      <c r="E5">
        <f t="shared" si="0"/>
        <v>0.126</v>
      </c>
    </row>
    <row r="6" spans="1:5" ht="14" x14ac:dyDescent="0.15">
      <c r="A6" s="59" t="s">
        <v>172</v>
      </c>
      <c r="B6" s="60">
        <v>1</v>
      </c>
      <c r="C6" s="65">
        <v>0.02</v>
      </c>
      <c r="D6">
        <v>0.7</v>
      </c>
      <c r="E6">
        <f t="shared" si="0"/>
        <v>1.3999999999999999E-2</v>
      </c>
    </row>
    <row r="7" spans="1:5" ht="14" x14ac:dyDescent="0.15">
      <c r="A7" s="59" t="s">
        <v>169</v>
      </c>
      <c r="B7" s="60">
        <v>0.93</v>
      </c>
      <c r="C7" s="65">
        <v>0.45</v>
      </c>
      <c r="D7">
        <v>0.9</v>
      </c>
      <c r="E7">
        <f t="shared" si="0"/>
        <v>0.40500000000000003</v>
      </c>
    </row>
    <row r="8" spans="1:5" ht="14" x14ac:dyDescent="0.15">
      <c r="A8" s="59" t="s">
        <v>170</v>
      </c>
      <c r="B8" s="60">
        <v>0.5</v>
      </c>
      <c r="C8" s="65">
        <v>0.03</v>
      </c>
      <c r="D8">
        <v>0</v>
      </c>
      <c r="E8">
        <f t="shared" si="0"/>
        <v>0</v>
      </c>
    </row>
    <row r="9" spans="1:5" ht="14" x14ac:dyDescent="0.15">
      <c r="A9" s="59" t="s">
        <v>173</v>
      </c>
      <c r="B9" s="60">
        <v>0.5</v>
      </c>
      <c r="C9" s="65">
        <v>0.11</v>
      </c>
      <c r="D9">
        <v>0</v>
      </c>
      <c r="E9">
        <f t="shared" si="0"/>
        <v>0</v>
      </c>
    </row>
    <row r="10" spans="1:5" ht="14" x14ac:dyDescent="0.15">
      <c r="A10" s="59" t="s">
        <v>174</v>
      </c>
      <c r="B10" s="60">
        <v>0.98</v>
      </c>
      <c r="C10" s="65">
        <v>0.01</v>
      </c>
      <c r="D10">
        <v>0.6</v>
      </c>
      <c r="E10">
        <f t="shared" si="0"/>
        <v>6.0000000000000001E-3</v>
      </c>
    </row>
    <row r="11" spans="1:5" x14ac:dyDescent="0.15">
      <c r="C11" s="10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5"/>
  <sheetViews>
    <sheetView workbookViewId="0">
      <selection activeCell="A2" sqref="A2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  <col min="10" max="10" width="16.1640625" customWidth="1"/>
    <col min="11" max="11" width="17.5" customWidth="1"/>
  </cols>
  <sheetData>
    <row r="1" spans="1:12" ht="15.75" customHeight="1" x14ac:dyDescent="0.15">
      <c r="A1" s="2" t="s">
        <v>0</v>
      </c>
      <c r="B1" s="2" t="s">
        <v>2</v>
      </c>
      <c r="C1" s="9" t="s">
        <v>60</v>
      </c>
      <c r="D1" s="9" t="s">
        <v>111</v>
      </c>
      <c r="E1" s="9" t="s">
        <v>112</v>
      </c>
      <c r="F1" s="9" t="s">
        <v>113</v>
      </c>
      <c r="G1" s="9" t="s">
        <v>114</v>
      </c>
      <c r="H1" s="9" t="s">
        <v>61</v>
      </c>
      <c r="I1" s="9" t="s">
        <v>50</v>
      </c>
      <c r="J1" s="9" t="s">
        <v>68</v>
      </c>
      <c r="K1" s="9" t="s">
        <v>83</v>
      </c>
      <c r="L1" s="9" t="s">
        <v>106</v>
      </c>
    </row>
    <row r="2" spans="1:12" ht="15.75" customHeight="1" x14ac:dyDescent="0.15">
      <c r="A2" s="3">
        <v>2017</v>
      </c>
      <c r="B2" s="20">
        <v>3095470</v>
      </c>
      <c r="C2" s="21">
        <v>15402200</v>
      </c>
      <c r="D2" s="21">
        <v>8785700</v>
      </c>
      <c r="E2" s="21">
        <v>13889200</v>
      </c>
      <c r="F2" s="21">
        <v>12671800</v>
      </c>
      <c r="G2" s="21">
        <v>9362400</v>
      </c>
      <c r="H2" s="22">
        <f>D2+E2+F2+G2</f>
        <v>44709100</v>
      </c>
      <c r="I2" s="23">
        <f t="shared" ref="I2:I15" si="0">(B2 + 25.36*B2/(1000-25.36))/(1-0.13)</f>
        <v>3650590.4685349194</v>
      </c>
      <c r="J2" s="24">
        <f t="shared" ref="J2:J15" si="1">D2/H2</f>
        <v>0.19650809343064388</v>
      </c>
      <c r="K2" s="22">
        <f>H2-I2</f>
        <v>41058509.531465083</v>
      </c>
      <c r="L2" s="41">
        <v>173766200</v>
      </c>
    </row>
    <row r="3" spans="1:12" ht="15.75" customHeight="1" x14ac:dyDescent="0.15">
      <c r="A3" s="3">
        <v>2018</v>
      </c>
      <c r="B3" s="20">
        <v>3071259</v>
      </c>
      <c r="C3" s="21">
        <v>15629400.000000002</v>
      </c>
      <c r="D3" s="21">
        <v>8937400.0000000019</v>
      </c>
      <c r="E3" s="21">
        <v>14228400.000000002</v>
      </c>
      <c r="F3" s="21">
        <v>12949600</v>
      </c>
      <c r="G3" s="21">
        <v>9576800</v>
      </c>
      <c r="H3" s="22">
        <f t="shared" ref="H3:H15" si="2">D3+E3+F3+G3</f>
        <v>45692200</v>
      </c>
      <c r="I3" s="23">
        <f t="shared" si="0"/>
        <v>3622037.632993402</v>
      </c>
      <c r="J3" s="24">
        <f t="shared" si="1"/>
        <v>0.19560012431005733</v>
      </c>
      <c r="K3" s="22">
        <f t="shared" ref="K3:K15" si="3">H3-I3</f>
        <v>42070162.3670066</v>
      </c>
      <c r="L3" s="41">
        <v>175848400</v>
      </c>
    </row>
    <row r="4" spans="1:12" ht="15.75" customHeight="1" x14ac:dyDescent="0.15">
      <c r="A4" s="3">
        <v>2019</v>
      </c>
      <c r="B4" s="20">
        <v>3045241</v>
      </c>
      <c r="C4" s="21">
        <v>15856600.000000002</v>
      </c>
      <c r="D4" s="21">
        <v>9089100.0000000019</v>
      </c>
      <c r="E4" s="21">
        <v>14567600.000000002</v>
      </c>
      <c r="F4" s="21">
        <v>13227400</v>
      </c>
      <c r="G4" s="21">
        <v>9791200.0000000019</v>
      </c>
      <c r="H4" s="22">
        <f t="shared" si="2"/>
        <v>46675300</v>
      </c>
      <c r="I4" s="23">
        <f t="shared" si="0"/>
        <v>3591353.7424015561</v>
      </c>
      <c r="J4" s="24">
        <f t="shared" si="1"/>
        <v>0.19473040344679096</v>
      </c>
      <c r="K4" s="22">
        <f t="shared" si="3"/>
        <v>43083946.257598445</v>
      </c>
      <c r="L4" s="41">
        <v>177930600</v>
      </c>
    </row>
    <row r="5" spans="1:12" ht="15.75" customHeight="1" x14ac:dyDescent="0.15">
      <c r="A5" s="3">
        <v>2020</v>
      </c>
      <c r="B5" s="20">
        <v>3017266</v>
      </c>
      <c r="C5" s="21">
        <v>16083800.000000004</v>
      </c>
      <c r="D5" s="21">
        <v>9240800.0000000037</v>
      </c>
      <c r="E5" s="21">
        <v>14906800.000000004</v>
      </c>
      <c r="F5" s="21">
        <v>13505200</v>
      </c>
      <c r="G5" s="21">
        <v>10005600.000000004</v>
      </c>
      <c r="H5" s="22">
        <f t="shared" si="2"/>
        <v>47658400.000000015</v>
      </c>
      <c r="I5" s="23">
        <f t="shared" si="0"/>
        <v>3558361.8967828737</v>
      </c>
      <c r="J5" s="24">
        <f t="shared" si="1"/>
        <v>0.19389656387960991</v>
      </c>
      <c r="K5" s="22">
        <f t="shared" si="3"/>
        <v>44100038.10321714</v>
      </c>
      <c r="L5" s="41">
        <v>180012800</v>
      </c>
    </row>
    <row r="6" spans="1:12" ht="15.75" customHeight="1" x14ac:dyDescent="0.15">
      <c r="A6" s="3">
        <v>2021</v>
      </c>
      <c r="B6" s="20">
        <v>2990677</v>
      </c>
      <c r="C6" s="21">
        <v>16311000.000000004</v>
      </c>
      <c r="D6" s="21">
        <v>9392500.0000000037</v>
      </c>
      <c r="E6" s="21">
        <v>15246000.000000004</v>
      </c>
      <c r="F6" s="21">
        <v>13783000</v>
      </c>
      <c r="G6" s="21">
        <v>10220000.000000004</v>
      </c>
      <c r="H6" s="22">
        <f t="shared" si="2"/>
        <v>48641500.000000015</v>
      </c>
      <c r="I6" s="23">
        <f t="shared" si="0"/>
        <v>3527004.6069471212</v>
      </c>
      <c r="J6" s="24">
        <f t="shared" si="1"/>
        <v>0.1930964300031866</v>
      </c>
      <c r="K6" s="22">
        <f t="shared" si="3"/>
        <v>45114495.393052891</v>
      </c>
      <c r="L6" s="41">
        <v>182095000</v>
      </c>
    </row>
    <row r="7" spans="1:12" ht="15.75" customHeight="1" x14ac:dyDescent="0.15">
      <c r="A7" s="3">
        <v>2022</v>
      </c>
      <c r="B7" s="20">
        <v>2962144</v>
      </c>
      <c r="C7" s="21">
        <v>16190600.000000004</v>
      </c>
      <c r="D7" s="21">
        <v>9004300.0000000037</v>
      </c>
      <c r="E7" s="21">
        <v>15785700.000000004</v>
      </c>
      <c r="F7" s="21">
        <v>13711700</v>
      </c>
      <c r="G7" s="21">
        <v>10609600.000000004</v>
      </c>
      <c r="H7" s="22">
        <f t="shared" si="2"/>
        <v>49111300.000000015</v>
      </c>
      <c r="I7" s="23">
        <f t="shared" si="0"/>
        <v>3493354.6934158299</v>
      </c>
      <c r="J7" s="24">
        <f t="shared" si="1"/>
        <v>0.1833447699409301</v>
      </c>
      <c r="K7" s="22">
        <f t="shared" si="3"/>
        <v>45617945.306584187</v>
      </c>
      <c r="L7" s="41">
        <v>183822800</v>
      </c>
    </row>
    <row r="8" spans="1:12" ht="15.75" customHeight="1" x14ac:dyDescent="0.15">
      <c r="A8" s="3">
        <v>2023</v>
      </c>
      <c r="B8" s="20">
        <v>2931643</v>
      </c>
      <c r="C8" s="21">
        <v>16070200.000000004</v>
      </c>
      <c r="D8" s="21">
        <v>8616100.0000000019</v>
      </c>
      <c r="E8" s="21">
        <v>16325400.000000004</v>
      </c>
      <c r="F8" s="21">
        <v>13640400</v>
      </c>
      <c r="G8" s="21">
        <v>10999200.000000002</v>
      </c>
      <c r="H8" s="22">
        <f t="shared" si="2"/>
        <v>49581100.000000007</v>
      </c>
      <c r="I8" s="23">
        <f t="shared" si="0"/>
        <v>3457383.8521927581</v>
      </c>
      <c r="J8" s="24">
        <f t="shared" si="1"/>
        <v>0.17377791134121673</v>
      </c>
      <c r="K8" s="22">
        <f t="shared" si="3"/>
        <v>46123716.147807248</v>
      </c>
      <c r="L8" s="41">
        <v>185550600</v>
      </c>
    </row>
    <row r="9" spans="1:12" ht="15.75" customHeight="1" x14ac:dyDescent="0.15">
      <c r="A9" s="3">
        <v>2024</v>
      </c>
      <c r="B9" s="20">
        <v>2899255</v>
      </c>
      <c r="C9" s="21">
        <v>15949800.000000006</v>
      </c>
      <c r="D9" s="21">
        <v>8227900.0000000019</v>
      </c>
      <c r="E9" s="21">
        <v>16865100.000000004</v>
      </c>
      <c r="F9" s="21">
        <v>13569100</v>
      </c>
      <c r="G9" s="21">
        <v>11388800</v>
      </c>
      <c r="H9" s="22">
        <f t="shared" si="2"/>
        <v>50050900.000000007</v>
      </c>
      <c r="I9" s="23">
        <f t="shared" si="0"/>
        <v>3419187.609265219</v>
      </c>
      <c r="J9" s="24">
        <f t="shared" si="1"/>
        <v>0.16439065031797631</v>
      </c>
      <c r="K9" s="22">
        <f t="shared" si="3"/>
        <v>46631712.390734792</v>
      </c>
      <c r="L9" s="41">
        <v>187278400</v>
      </c>
    </row>
    <row r="10" spans="1:12" ht="15.75" customHeight="1" x14ac:dyDescent="0.15">
      <c r="A10" s="3">
        <v>2025</v>
      </c>
      <c r="B10" s="20">
        <v>2865008</v>
      </c>
      <c r="C10" s="21">
        <v>15829400.000000006</v>
      </c>
      <c r="D10" s="21">
        <v>7839700.0000000019</v>
      </c>
      <c r="E10" s="21">
        <v>17404800.000000004</v>
      </c>
      <c r="F10" s="21">
        <v>13497800</v>
      </c>
      <c r="G10" s="21">
        <v>11778400</v>
      </c>
      <c r="H10" s="22">
        <f t="shared" si="2"/>
        <v>50520700.000000007</v>
      </c>
      <c r="I10" s="23">
        <f t="shared" si="0"/>
        <v>3378798.9859621613</v>
      </c>
      <c r="J10" s="24">
        <f t="shared" si="1"/>
        <v>0.15517797655218554</v>
      </c>
      <c r="K10" s="22">
        <f t="shared" si="3"/>
        <v>47141901.014037848</v>
      </c>
      <c r="L10" s="41">
        <v>189006200</v>
      </c>
    </row>
    <row r="11" spans="1:12" ht="15.75" customHeight="1" x14ac:dyDescent="0.15">
      <c r="A11" s="3">
        <v>2026</v>
      </c>
      <c r="B11" s="20">
        <v>2836142</v>
      </c>
      <c r="C11" s="21">
        <v>15709000.000000006</v>
      </c>
      <c r="D11" s="21">
        <v>7451500.0000000019</v>
      </c>
      <c r="E11" s="21">
        <v>17944500</v>
      </c>
      <c r="F11" s="21">
        <v>13426500</v>
      </c>
      <c r="G11" s="21">
        <v>12168000</v>
      </c>
      <c r="H11" s="22">
        <f t="shared" si="2"/>
        <v>50990500</v>
      </c>
      <c r="I11" s="23">
        <f t="shared" si="0"/>
        <v>3344756.3544830228</v>
      </c>
      <c r="J11" s="24">
        <f t="shared" si="1"/>
        <v>0.1461350643747365</v>
      </c>
      <c r="K11" s="22">
        <f t="shared" si="3"/>
        <v>47645743.645516977</v>
      </c>
      <c r="L11" s="41">
        <v>190734000</v>
      </c>
    </row>
    <row r="12" spans="1:12" ht="15.75" customHeight="1" x14ac:dyDescent="0.15">
      <c r="A12" s="3">
        <v>2027</v>
      </c>
      <c r="B12" s="20">
        <v>2805541</v>
      </c>
      <c r="C12" s="21">
        <v>15358200.000000006</v>
      </c>
      <c r="D12" s="21">
        <v>7411700.0000000019</v>
      </c>
      <c r="E12" s="21">
        <v>17710400</v>
      </c>
      <c r="F12" s="21">
        <v>13766300</v>
      </c>
      <c r="G12" s="21">
        <v>12445000</v>
      </c>
      <c r="H12" s="22">
        <f t="shared" si="2"/>
        <v>51333400</v>
      </c>
      <c r="I12" s="23">
        <f t="shared" si="0"/>
        <v>3308667.5799422786</v>
      </c>
      <c r="J12" s="24">
        <f t="shared" si="1"/>
        <v>0.14438357872262508</v>
      </c>
      <c r="K12" s="22">
        <f t="shared" si="3"/>
        <v>48024732.420057721</v>
      </c>
      <c r="L12" s="41">
        <v>192287600</v>
      </c>
    </row>
    <row r="13" spans="1:12" ht="15.75" customHeight="1" x14ac:dyDescent="0.15">
      <c r="A13" s="3">
        <v>2028</v>
      </c>
      <c r="B13" s="20">
        <v>2773236</v>
      </c>
      <c r="C13" s="21">
        <v>15007400.000000007</v>
      </c>
      <c r="D13" s="21">
        <v>7371900.0000000019</v>
      </c>
      <c r="E13" s="21">
        <v>17476300</v>
      </c>
      <c r="F13" s="21">
        <v>14106100</v>
      </c>
      <c r="G13" s="21">
        <v>12722000</v>
      </c>
      <c r="H13" s="22">
        <f t="shared" si="2"/>
        <v>51676300</v>
      </c>
      <c r="I13" s="23">
        <f t="shared" si="0"/>
        <v>3270569.2216684073</v>
      </c>
      <c r="J13" s="24">
        <f t="shared" si="1"/>
        <v>0.14265533716616713</v>
      </c>
      <c r="K13" s="22">
        <f t="shared" si="3"/>
        <v>48405730.778331593</v>
      </c>
      <c r="L13" s="41">
        <v>193841200</v>
      </c>
    </row>
    <row r="14" spans="1:12" ht="15.75" customHeight="1" x14ac:dyDescent="0.15">
      <c r="A14" s="3">
        <v>2029</v>
      </c>
      <c r="B14" s="20">
        <v>2739273</v>
      </c>
      <c r="C14" s="21">
        <v>14656600.000000007</v>
      </c>
      <c r="D14" s="21">
        <v>7332100.0000000009</v>
      </c>
      <c r="E14" s="21">
        <v>17242200</v>
      </c>
      <c r="F14" s="21">
        <v>14445900</v>
      </c>
      <c r="G14" s="21">
        <v>12999000</v>
      </c>
      <c r="H14" s="22">
        <f t="shared" si="2"/>
        <v>52019200</v>
      </c>
      <c r="I14" s="23">
        <f t="shared" si="0"/>
        <v>3230515.5289875376</v>
      </c>
      <c r="J14" s="24">
        <f t="shared" si="1"/>
        <v>0.14094988004429135</v>
      </c>
      <c r="K14" s="22">
        <f t="shared" si="3"/>
        <v>48788684.471012466</v>
      </c>
      <c r="L14" s="41">
        <v>195394800</v>
      </c>
    </row>
    <row r="15" spans="1:12" ht="15.75" customHeight="1" x14ac:dyDescent="0.15">
      <c r="A15" s="3">
        <v>2030</v>
      </c>
      <c r="B15" s="20">
        <v>2703670</v>
      </c>
      <c r="C15" s="21">
        <v>14305800.000000007</v>
      </c>
      <c r="D15" s="21">
        <v>7292300.0000000009</v>
      </c>
      <c r="E15" s="21">
        <v>17008100</v>
      </c>
      <c r="F15" s="21">
        <v>14785700</v>
      </c>
      <c r="G15" s="21">
        <v>13276000</v>
      </c>
      <c r="H15" s="22">
        <f t="shared" si="2"/>
        <v>52362100</v>
      </c>
      <c r="I15" s="23">
        <f t="shared" si="0"/>
        <v>3188527.7298968509</v>
      </c>
      <c r="J15" s="24">
        <f t="shared" si="1"/>
        <v>0.139266759736527</v>
      </c>
      <c r="K15" s="22">
        <f t="shared" si="3"/>
        <v>49173572.270103149</v>
      </c>
      <c r="L15" s="41">
        <v>196948400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FFFF00"/>
  </sheetPr>
  <dimension ref="A1:H7"/>
  <sheetViews>
    <sheetView workbookViewId="0">
      <selection activeCell="G5" sqref="G5"/>
    </sheetView>
  </sheetViews>
  <sheetFormatPr baseColWidth="10" defaultRowHeight="13" x14ac:dyDescent="0.15"/>
  <cols>
    <col min="1" max="1" width="19.83203125" bestFit="1" customWidth="1"/>
    <col min="2" max="2" width="18.1640625" bestFit="1" customWidth="1"/>
    <col min="3" max="3" width="17.83203125" bestFit="1" customWidth="1"/>
    <col min="4" max="7" width="13.83203125" bestFit="1" customWidth="1"/>
  </cols>
  <sheetData>
    <row r="1" spans="1:8" x14ac:dyDescent="0.15">
      <c r="A1" s="1" t="s">
        <v>203</v>
      </c>
      <c r="B1" s="1" t="s">
        <v>5</v>
      </c>
      <c r="C1" s="1" t="s">
        <v>48</v>
      </c>
      <c r="D1" s="9" t="s">
        <v>115</v>
      </c>
      <c r="E1" s="9" t="s">
        <v>116</v>
      </c>
      <c r="F1" s="9" t="s">
        <v>117</v>
      </c>
      <c r="G1" s="9" t="s">
        <v>118</v>
      </c>
      <c r="H1" s="52"/>
    </row>
    <row r="2" spans="1:8" x14ac:dyDescent="0.15">
      <c r="A2" s="4" t="s">
        <v>263</v>
      </c>
      <c r="B2" t="s">
        <v>88</v>
      </c>
      <c r="C2" s="4" t="s">
        <v>102</v>
      </c>
      <c r="D2" s="4">
        <v>1</v>
      </c>
      <c r="E2" s="4">
        <v>1</v>
      </c>
      <c r="F2" s="4">
        <v>1</v>
      </c>
      <c r="G2" s="4">
        <v>1</v>
      </c>
      <c r="H2" s="108"/>
    </row>
    <row r="3" spans="1:8" x14ac:dyDescent="0.15">
      <c r="C3" t="s">
        <v>63</v>
      </c>
      <c r="D3" s="4">
        <v>0.2</v>
      </c>
      <c r="E3" s="4">
        <v>0.2</v>
      </c>
      <c r="F3" s="4">
        <v>0.2</v>
      </c>
      <c r="G3" s="4">
        <v>0.2</v>
      </c>
      <c r="H3" s="11"/>
    </row>
    <row r="4" spans="1:8" x14ac:dyDescent="0.15">
      <c r="A4" s="4" t="s">
        <v>264</v>
      </c>
      <c r="B4" t="s">
        <v>88</v>
      </c>
      <c r="C4" s="4" t="s">
        <v>102</v>
      </c>
      <c r="D4" s="4">
        <v>1</v>
      </c>
      <c r="E4" s="4">
        <v>1</v>
      </c>
      <c r="F4" s="4">
        <v>1</v>
      </c>
      <c r="G4" s="4">
        <v>1</v>
      </c>
      <c r="H4" s="11"/>
    </row>
    <row r="5" spans="1:8" x14ac:dyDescent="0.15">
      <c r="A5" s="10"/>
      <c r="C5" t="s">
        <v>63</v>
      </c>
      <c r="D5" s="11">
        <v>0.59</v>
      </c>
      <c r="E5" s="11">
        <v>0.59</v>
      </c>
      <c r="F5" s="11">
        <v>0.59</v>
      </c>
      <c r="G5" s="11">
        <v>0.59</v>
      </c>
      <c r="H5" s="108"/>
    </row>
    <row r="6" spans="1:8" x14ac:dyDescent="0.15">
      <c r="A6" s="4" t="s">
        <v>265</v>
      </c>
      <c r="B6" t="s">
        <v>88</v>
      </c>
      <c r="C6" s="4" t="s">
        <v>102</v>
      </c>
      <c r="D6" s="11">
        <v>1</v>
      </c>
      <c r="E6" s="11">
        <v>1</v>
      </c>
      <c r="F6" s="11">
        <v>1</v>
      </c>
      <c r="G6" s="11">
        <v>1</v>
      </c>
      <c r="H6" s="108"/>
    </row>
    <row r="7" spans="1:8" x14ac:dyDescent="0.15">
      <c r="A7" s="10"/>
      <c r="C7" t="s">
        <v>63</v>
      </c>
      <c r="D7" s="11">
        <v>0.6</v>
      </c>
      <c r="E7" s="11">
        <v>0.6</v>
      </c>
      <c r="F7" s="11">
        <v>0.6</v>
      </c>
      <c r="G7" s="11">
        <v>0.6</v>
      </c>
      <c r="H7" s="11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FF00"/>
  </sheetPr>
  <dimension ref="A1:F3"/>
  <sheetViews>
    <sheetView workbookViewId="0">
      <selection activeCell="A2" sqref="A2"/>
    </sheetView>
  </sheetViews>
  <sheetFormatPr baseColWidth="10" defaultRowHeight="13" x14ac:dyDescent="0.15"/>
  <cols>
    <col min="1" max="1" width="16.83203125" bestFit="1" customWidth="1"/>
    <col min="2" max="2" width="13" bestFit="1" customWidth="1"/>
    <col min="3" max="3" width="9" bestFit="1" customWidth="1"/>
    <col min="4" max="4" width="10.5" bestFit="1" customWidth="1"/>
    <col min="5" max="5" width="10.6640625" bestFit="1" customWidth="1"/>
  </cols>
  <sheetData>
    <row r="1" spans="1:6" ht="65" x14ac:dyDescent="0.15">
      <c r="A1" s="1" t="s">
        <v>203</v>
      </c>
      <c r="B1" s="109" t="s">
        <v>48</v>
      </c>
      <c r="C1" s="110" t="s">
        <v>234</v>
      </c>
      <c r="D1" s="110" t="s">
        <v>235</v>
      </c>
      <c r="E1" s="110" t="s">
        <v>236</v>
      </c>
      <c r="F1" s="1"/>
    </row>
    <row r="2" spans="1:6" x14ac:dyDescent="0.15">
      <c r="A2" t="s">
        <v>266</v>
      </c>
      <c r="B2" s="73" t="s">
        <v>51</v>
      </c>
      <c r="C2" s="111">
        <f>'Distribution births'!C2</f>
        <v>0.15</v>
      </c>
      <c r="D2" s="111">
        <f>'Distribution births'!C3</f>
        <v>0.03</v>
      </c>
      <c r="E2" s="111">
        <f>'Distribution births'!C4</f>
        <v>0</v>
      </c>
      <c r="F2" s="8"/>
    </row>
    <row r="3" spans="1:6" x14ac:dyDescent="0.15">
      <c r="B3" s="73" t="s">
        <v>49</v>
      </c>
      <c r="C3" s="111">
        <v>0.8</v>
      </c>
      <c r="D3" s="111">
        <v>0.8</v>
      </c>
      <c r="E3" s="111">
        <v>0.8</v>
      </c>
      <c r="F3" s="8"/>
    </row>
  </sheetData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O53"/>
  <sheetViews>
    <sheetView zoomScale="85" zoomScaleNormal="118" workbookViewId="0">
      <selection activeCell="L36" sqref="L36"/>
    </sheetView>
  </sheetViews>
  <sheetFormatPr baseColWidth="10" defaultColWidth="14.5" defaultRowHeight="15.75" customHeight="1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ht="15.75" customHeight="1" x14ac:dyDescent="0.15">
      <c r="A1" s="9" t="s">
        <v>76</v>
      </c>
      <c r="B1" s="1" t="s">
        <v>203</v>
      </c>
      <c r="C1" s="9" t="s">
        <v>6</v>
      </c>
      <c r="D1" s="9" t="s">
        <v>7</v>
      </c>
      <c r="E1" s="9" t="s">
        <v>8</v>
      </c>
      <c r="F1" s="9" t="s">
        <v>9</v>
      </c>
      <c r="G1" s="9" t="s">
        <v>10</v>
      </c>
      <c r="H1" s="9" t="s">
        <v>115</v>
      </c>
      <c r="I1" s="9" t="s">
        <v>116</v>
      </c>
      <c r="J1" s="9" t="s">
        <v>117</v>
      </c>
      <c r="K1" s="9" t="s">
        <v>118</v>
      </c>
      <c r="L1" s="9" t="s">
        <v>111</v>
      </c>
      <c r="M1" s="9" t="s">
        <v>112</v>
      </c>
      <c r="N1" s="9" t="s">
        <v>113</v>
      </c>
      <c r="O1" s="9" t="s">
        <v>114</v>
      </c>
    </row>
    <row r="2" spans="1:15" ht="15.75" customHeight="1" x14ac:dyDescent="0.15">
      <c r="A2" s="9" t="s">
        <v>72</v>
      </c>
      <c r="B2" s="54" t="s">
        <v>53</v>
      </c>
      <c r="C2" s="3">
        <v>1</v>
      </c>
      <c r="D2" s="3">
        <v>1</v>
      </c>
      <c r="E2" s="3">
        <v>0</v>
      </c>
      <c r="F2" s="3">
        <v>0</v>
      </c>
      <c r="G2" s="3">
        <v>0</v>
      </c>
      <c r="H2" s="3">
        <v>1</v>
      </c>
      <c r="I2" s="3">
        <v>1</v>
      </c>
      <c r="J2" s="3">
        <v>1</v>
      </c>
      <c r="K2" s="3">
        <v>1</v>
      </c>
      <c r="L2" s="3">
        <v>0</v>
      </c>
      <c r="M2" s="3">
        <v>0</v>
      </c>
      <c r="N2" s="3">
        <v>0</v>
      </c>
      <c r="O2" s="3">
        <v>0</v>
      </c>
    </row>
    <row r="3" spans="1:15" ht="15.75" customHeight="1" x14ac:dyDescent="0.15">
      <c r="A3" s="9"/>
      <c r="B3" s="4" t="s">
        <v>140</v>
      </c>
      <c r="C3" s="3">
        <v>0</v>
      </c>
      <c r="D3" s="3">
        <v>0</v>
      </c>
      <c r="E3" s="3">
        <v>1</v>
      </c>
      <c r="F3" s="3">
        <v>1</v>
      </c>
      <c r="G3" s="3">
        <v>1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</row>
    <row r="4" spans="1:15" ht="15.75" customHeight="1" x14ac:dyDescent="0.15">
      <c r="B4" s="4" t="s">
        <v>47</v>
      </c>
      <c r="C4" s="3">
        <v>0</v>
      </c>
      <c r="D4" s="3">
        <v>0</v>
      </c>
      <c r="E4" s="3">
        <v>1</v>
      </c>
      <c r="F4" s="3">
        <v>1</v>
      </c>
      <c r="G4" s="3">
        <v>1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</row>
    <row r="5" spans="1:15" ht="15.75" customHeight="1" x14ac:dyDescent="0.15">
      <c r="B5" s="54" t="s">
        <v>54</v>
      </c>
      <c r="C5" s="3">
        <v>0</v>
      </c>
      <c r="D5" s="3">
        <v>0</v>
      </c>
      <c r="E5" s="3">
        <v>1</v>
      </c>
      <c r="F5" s="3">
        <v>1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</row>
    <row r="6" spans="1:15" ht="15.75" customHeight="1" x14ac:dyDescent="0.15">
      <c r="B6" s="4" t="s">
        <v>127</v>
      </c>
      <c r="C6" s="3">
        <v>0</v>
      </c>
      <c r="D6" s="3">
        <v>0</v>
      </c>
      <c r="E6" s="26">
        <f>'Baseline year demographics'!C8</f>
        <v>0.36</v>
      </c>
      <c r="F6" s="26">
        <f>'Baseline year demographics'!C8</f>
        <v>0.36</v>
      </c>
      <c r="G6" s="26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</row>
    <row r="7" spans="1:15" ht="15.75" customHeight="1" x14ac:dyDescent="0.15">
      <c r="B7" s="4" t="s">
        <v>75</v>
      </c>
      <c r="C7" s="3">
        <v>0</v>
      </c>
      <c r="D7" s="3">
        <v>0</v>
      </c>
      <c r="E7" s="26">
        <f>'Baseline year demographics'!C8*(1-'Baseline year demographics'!C9)</f>
        <v>0.32400000000000001</v>
      </c>
      <c r="F7" s="26">
        <f>'Baseline year demographics'!C8*(1-'Baseline year demographics'!C9)</f>
        <v>0.32400000000000001</v>
      </c>
      <c r="G7" s="26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</row>
    <row r="8" spans="1:15" ht="15.75" customHeight="1" x14ac:dyDescent="0.15">
      <c r="B8" s="4" t="s">
        <v>136</v>
      </c>
      <c r="C8" s="3">
        <v>0</v>
      </c>
      <c r="D8" s="3">
        <v>0</v>
      </c>
      <c r="E8" s="26">
        <f>'Baseline year demographics'!C8*'Baseline year demographics'!C9</f>
        <v>3.5999999999999997E-2</v>
      </c>
      <c r="F8" s="26">
        <f>'Baseline year demographics'!C8*'Baseline year demographics'!C9</f>
        <v>3.5999999999999997E-2</v>
      </c>
      <c r="G8" s="26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</row>
    <row r="9" spans="1:15" ht="15.75" customHeight="1" x14ac:dyDescent="0.15">
      <c r="B9" s="4" t="s">
        <v>74</v>
      </c>
      <c r="C9" s="3">
        <v>0</v>
      </c>
      <c r="D9" s="3">
        <v>0</v>
      </c>
      <c r="E9" s="26">
        <f>(1-'Baseline year demographics'!$C9)</f>
        <v>0.9</v>
      </c>
      <c r="F9" s="26">
        <f>(1-'Baseline year demographics'!$C9)</f>
        <v>0.9</v>
      </c>
      <c r="G9" s="26">
        <f>(1-'Baseline year demographics'!$C9)</f>
        <v>0.9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</row>
    <row r="10" spans="1:15" ht="15.75" customHeight="1" x14ac:dyDescent="0.15">
      <c r="B10" s="4" t="s">
        <v>137</v>
      </c>
      <c r="C10" s="3">
        <v>0</v>
      </c>
      <c r="D10" s="3">
        <v>0</v>
      </c>
      <c r="E10" s="26">
        <f>'Baseline year demographics'!$C9</f>
        <v>0.1</v>
      </c>
      <c r="F10" s="26">
        <f>'Baseline year demographics'!$C9</f>
        <v>0.1</v>
      </c>
      <c r="G10" s="26">
        <f>'Baseline year demographics'!$C9</f>
        <v>0.1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</row>
    <row r="11" spans="1:15" ht="15.75" customHeight="1" x14ac:dyDescent="0.15">
      <c r="B11" s="4" t="s">
        <v>143</v>
      </c>
      <c r="C11" s="112">
        <v>0</v>
      </c>
      <c r="D11" s="117">
        <f>'Baseline year demographics'!$C8</f>
        <v>0.36</v>
      </c>
      <c r="E11" s="117">
        <f>'Baseline year demographics'!$C8</f>
        <v>0.36</v>
      </c>
      <c r="F11" s="117">
        <f>'Baseline year demographics'!$C8</f>
        <v>0.36</v>
      </c>
      <c r="G11" s="117">
        <f>'Baseline year demographics'!$C8</f>
        <v>0.36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</row>
    <row r="12" spans="1:15" ht="15.75" customHeight="1" x14ac:dyDescent="0.15">
      <c r="B12" s="4" t="s">
        <v>151</v>
      </c>
      <c r="C12" s="112">
        <v>0</v>
      </c>
      <c r="D12" s="112">
        <v>1</v>
      </c>
      <c r="E12" s="112">
        <v>1</v>
      </c>
      <c r="F12" s="112">
        <v>1</v>
      </c>
      <c r="G12" s="112">
        <v>1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</row>
    <row r="13" spans="1:15" ht="15.75" customHeight="1" x14ac:dyDescent="0.15">
      <c r="B13" s="4" t="s">
        <v>152</v>
      </c>
      <c r="C13" s="112">
        <v>0</v>
      </c>
      <c r="D13" s="112">
        <v>1</v>
      </c>
      <c r="E13" s="112">
        <v>1</v>
      </c>
      <c r="F13" s="112">
        <v>1</v>
      </c>
      <c r="G13" s="112">
        <v>1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</row>
    <row r="15" spans="1:15" ht="15.75" customHeight="1" x14ac:dyDescent="0.15">
      <c r="A15" s="9" t="s">
        <v>73</v>
      </c>
      <c r="B15" t="s">
        <v>55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26">
        <f>'Baseline year demographics'!$C$8</f>
        <v>0.36</v>
      </c>
      <c r="I15" s="26">
        <f>'Baseline year demographics'!$C$8</f>
        <v>0.36</v>
      </c>
      <c r="J15" s="26">
        <f>'Baseline year demographics'!$C$8</f>
        <v>0.36</v>
      </c>
      <c r="K15" s="26">
        <f>'Baseline year demographics'!$C$8</f>
        <v>0.36</v>
      </c>
      <c r="L15" s="3">
        <v>0</v>
      </c>
      <c r="M15" s="3">
        <v>0</v>
      </c>
      <c r="N15" s="3">
        <v>0</v>
      </c>
      <c r="O15" s="3">
        <v>0</v>
      </c>
    </row>
    <row r="16" spans="1:15" ht="15.75" customHeight="1" x14ac:dyDescent="0.15">
      <c r="A16" s="9"/>
      <c r="B16" t="s">
        <v>135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f>1-'Baseline year demographics'!$C9</f>
        <v>0.9</v>
      </c>
      <c r="I16" s="3">
        <f>1-'Baseline year demographics'!$C9</f>
        <v>0.9</v>
      </c>
      <c r="J16" s="3">
        <f>1-'Baseline year demographics'!$C9</f>
        <v>0.9</v>
      </c>
      <c r="K16" s="3">
        <f>1-'Baseline year demographics'!$C9</f>
        <v>0.9</v>
      </c>
      <c r="L16" s="3">
        <v>0</v>
      </c>
      <c r="M16" s="3">
        <v>0</v>
      </c>
      <c r="N16" s="3">
        <v>0</v>
      </c>
      <c r="O16" s="3">
        <v>0</v>
      </c>
    </row>
    <row r="17" spans="1:15" ht="15.75" customHeight="1" x14ac:dyDescent="0.15">
      <c r="B17" t="s">
        <v>138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26">
        <f>'Baseline year demographics'!$C9</f>
        <v>0.1</v>
      </c>
      <c r="I17" s="26">
        <f>'Baseline year demographics'!$C9</f>
        <v>0.1</v>
      </c>
      <c r="J17" s="26">
        <f>'Baseline year demographics'!$C9</f>
        <v>0.1</v>
      </c>
      <c r="K17" s="26">
        <f>'Baseline year demographics'!$C9</f>
        <v>0.1</v>
      </c>
      <c r="L17" s="3">
        <v>0</v>
      </c>
      <c r="M17" s="3">
        <v>0</v>
      </c>
      <c r="N17" s="3">
        <v>0</v>
      </c>
      <c r="O17" s="3">
        <v>0</v>
      </c>
    </row>
    <row r="18" spans="1:15" ht="15.75" customHeight="1" x14ac:dyDescent="0.15">
      <c r="B18" s="4" t="s">
        <v>77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1">
        <f xml:space="preserve"> 1-'Baseline year demographics'!$C9</f>
        <v>0.9</v>
      </c>
      <c r="I18" s="31">
        <f xml:space="preserve"> 1-'Baseline year demographics'!$C9</f>
        <v>0.9</v>
      </c>
      <c r="J18" s="31">
        <f xml:space="preserve"> 1-'Baseline year demographics'!$C9</f>
        <v>0.9</v>
      </c>
      <c r="K18" s="31">
        <f xml:space="preserve"> 1-'Baseline year demographics'!$C9</f>
        <v>0.9</v>
      </c>
      <c r="L18" s="3">
        <v>0</v>
      </c>
      <c r="M18" s="3">
        <v>0</v>
      </c>
      <c r="N18" s="3">
        <v>0</v>
      </c>
      <c r="O18" s="3">
        <v>0</v>
      </c>
    </row>
    <row r="19" spans="1:15" ht="15.75" customHeight="1" x14ac:dyDescent="0.15">
      <c r="B19" s="4" t="s">
        <v>139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1">
        <f>'Baseline year demographics'!$C9</f>
        <v>0.1</v>
      </c>
      <c r="I19" s="31">
        <f>'Baseline year demographics'!$C9</f>
        <v>0.1</v>
      </c>
      <c r="J19" s="31">
        <f>'Baseline year demographics'!$C9</f>
        <v>0.1</v>
      </c>
      <c r="K19" s="31">
        <f>'Baseline year demographics'!$C9</f>
        <v>0.1</v>
      </c>
      <c r="L19" s="3">
        <v>0</v>
      </c>
      <c r="M19" s="3">
        <v>0</v>
      </c>
      <c r="N19" s="3">
        <v>0</v>
      </c>
      <c r="O19" s="3">
        <v>0</v>
      </c>
    </row>
    <row r="20" spans="1:15" ht="15.75" customHeight="1" x14ac:dyDescent="0.15">
      <c r="B20" t="s">
        <v>119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1">
        <f>'Baseline year demographics'!$C9</f>
        <v>0.1</v>
      </c>
      <c r="I20" s="31">
        <f>'Baseline year demographics'!$C9</f>
        <v>0.1</v>
      </c>
      <c r="J20" s="31">
        <f>'Baseline year demographics'!$C9</f>
        <v>0.1</v>
      </c>
      <c r="K20" s="31">
        <f>'Baseline year demographics'!$C9</f>
        <v>0.1</v>
      </c>
      <c r="L20" s="3">
        <v>0</v>
      </c>
      <c r="M20" s="3">
        <v>0</v>
      </c>
      <c r="N20" s="3">
        <v>0</v>
      </c>
      <c r="O20" s="3">
        <v>0</v>
      </c>
    </row>
    <row r="22" spans="1:15" ht="15.75" customHeight="1" x14ac:dyDescent="0.15">
      <c r="A22" s="9" t="s">
        <v>84</v>
      </c>
      <c r="B22" t="s">
        <v>120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44">
        <v>0</v>
      </c>
      <c r="J22" s="44">
        <v>0</v>
      </c>
      <c r="K22" s="44">
        <v>0</v>
      </c>
      <c r="L22" s="26">
        <f>'Baseline year demographics'!$C$8*(1-'Baseline year demographics'!$C$9)*1*'Baseline year demographics'!$C$7</f>
        <v>0.114048</v>
      </c>
      <c r="M22" s="26">
        <v>0</v>
      </c>
      <c r="N22" s="26">
        <v>0</v>
      </c>
      <c r="O22" s="26">
        <v>0</v>
      </c>
    </row>
    <row r="23" spans="1:15" ht="15.75" customHeight="1" x14ac:dyDescent="0.15">
      <c r="B23" t="s">
        <v>121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44">
        <v>0</v>
      </c>
      <c r="J23" s="44">
        <v>0</v>
      </c>
      <c r="K23" s="44">
        <v>0</v>
      </c>
      <c r="L23" s="26">
        <f>'Baseline year demographics'!$C$8*(1-'Baseline year demographics'!$C$9)*(0.7)*'Baseline year demographics'!$C$7</f>
        <v>7.9833599999999991E-2</v>
      </c>
      <c r="M23" s="26">
        <f>'Baseline year demographics'!$C$8*(1-'Baseline year demographics'!$C$9)*(0.7)</f>
        <v>0.2268</v>
      </c>
      <c r="N23" s="26">
        <f>'Baseline year demographics'!$C$8*(1-'Baseline year demographics'!$C$9)*(0.7)</f>
        <v>0.2268</v>
      </c>
      <c r="O23" s="26">
        <f>'Baseline year demographics'!$C$8*(1-'Baseline year demographics'!$C$9)*(0.7)</f>
        <v>0.2268</v>
      </c>
    </row>
    <row r="24" spans="1:15" ht="15.75" customHeight="1" x14ac:dyDescent="0.15">
      <c r="B24" t="s">
        <v>122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44">
        <v>0</v>
      </c>
      <c r="J24" s="44">
        <v>0</v>
      </c>
      <c r="K24" s="44">
        <v>0</v>
      </c>
      <c r="L24" s="26">
        <f>'Baseline year demographics'!$C$8*(1-'Baseline year demographics'!$C$9)*(0.3)*'Baseline year demographics'!$C$7</f>
        <v>3.4214399999999999E-2</v>
      </c>
      <c r="M24" s="26">
        <f>'Baseline year demographics'!$C$8*(1-'Baseline year demographics'!$C$9)*(0.3)</f>
        <v>9.7199999999999995E-2</v>
      </c>
      <c r="N24" s="26">
        <f>'Baseline year demographics'!$C$8*(1-'Baseline year demographics'!$C$9)*(0.3)</f>
        <v>9.7199999999999995E-2</v>
      </c>
      <c r="O24" s="26">
        <f>'Baseline year demographics'!$C$8*(1-'Baseline year demographics'!$C$9)*(0.3)</f>
        <v>9.7199999999999995E-2</v>
      </c>
    </row>
    <row r="25" spans="1:15" ht="15.75" customHeight="1" x14ac:dyDescent="0.15">
      <c r="B25" t="s">
        <v>123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44">
        <v>0</v>
      </c>
      <c r="J25" s="44">
        <v>0</v>
      </c>
      <c r="K25" s="44">
        <v>0</v>
      </c>
      <c r="L25" s="26">
        <f>(1-'Baseline year demographics'!$C$8)*(1-'Baseline year demographics'!$C$9)*1*'Baseline year demographics'!$C$7</f>
        <v>0.20275200000000002</v>
      </c>
      <c r="M25" s="26">
        <v>0</v>
      </c>
      <c r="N25" s="26">
        <v>0</v>
      </c>
      <c r="O25" s="26">
        <v>0</v>
      </c>
    </row>
    <row r="26" spans="1:15" ht="15.75" customHeight="1" x14ac:dyDescent="0.15">
      <c r="B26" t="s">
        <v>124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44">
        <v>0</v>
      </c>
      <c r="J26" s="44">
        <v>0</v>
      </c>
      <c r="K26" s="44">
        <v>0</v>
      </c>
      <c r="L26" s="26">
        <f>(1-'Baseline year demographics'!$C$8)*(1-'Baseline year demographics'!$C$9)*(0.49)*'Baseline year demographics'!$C$7</f>
        <v>9.9348480000000017E-2</v>
      </c>
      <c r="M26" s="26">
        <f>(1-'Baseline year demographics'!$C$8)*(1-'Baseline year demographics'!$C$9)*(0.49)</f>
        <v>0.28224000000000005</v>
      </c>
      <c r="N26" s="26">
        <f>(1-'Baseline year demographics'!$C$8)*(1-'Baseline year demographics'!$C$9)*(0.49)</f>
        <v>0.28224000000000005</v>
      </c>
      <c r="O26" s="26">
        <f>(1-'Baseline year demographics'!$C$8)*(1-'Baseline year demographics'!$C$9)*(0.49)</f>
        <v>0.28224000000000005</v>
      </c>
    </row>
    <row r="27" spans="1:15" ht="15.75" customHeight="1" x14ac:dyDescent="0.15">
      <c r="B27" t="s">
        <v>125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44">
        <v>0</v>
      </c>
      <c r="J27" s="44">
        <v>0</v>
      </c>
      <c r="K27" s="44">
        <v>0</v>
      </c>
      <c r="L27" s="26">
        <f>(1-'Baseline year demographics'!$C$8)*(1-'Baseline year demographics'!$C$9)*(0.21)*'Baseline year demographics'!$C$7</f>
        <v>4.2577919999999998E-2</v>
      </c>
      <c r="M27" s="26">
        <f>(1-'Baseline year demographics'!$C$8)*(1-'Baseline year demographics'!$C$9)*(0.21)</f>
        <v>0.12096000000000001</v>
      </c>
      <c r="N27" s="26">
        <f>(1-'Baseline year demographics'!$C$8)*(1-'Baseline year demographics'!$C$9)*(0.21)</f>
        <v>0.12096000000000001</v>
      </c>
      <c r="O27" s="26">
        <f>(1-'Baseline year demographics'!$C$8)*(1-'Baseline year demographics'!$C$9)*(0.21)</f>
        <v>0.12096000000000001</v>
      </c>
    </row>
    <row r="28" spans="1:15" ht="15.75" customHeight="1" x14ac:dyDescent="0.15">
      <c r="B28" t="s">
        <v>126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44">
        <v>0</v>
      </c>
      <c r="J28" s="44">
        <v>0</v>
      </c>
      <c r="K28" s="44">
        <v>0</v>
      </c>
      <c r="L28" s="26">
        <f>(1-'Baseline year demographics'!$C$8)*(1-'Baseline year demographics'!$C$9)*(0.3)*'Baseline year demographics'!$C$7</f>
        <v>6.0825600000000001E-2</v>
      </c>
      <c r="M28" s="26">
        <f>(1-'Baseline year demographics'!$C$8)*(1-'Baseline year demographics'!$C$9)*(0.3)</f>
        <v>0.17280000000000001</v>
      </c>
      <c r="N28" s="26">
        <f>(1-'Baseline year demographics'!$C$8)*(1-'Baseline year demographics'!$C$9)*(0.3)</f>
        <v>0.17280000000000001</v>
      </c>
      <c r="O28" s="26">
        <f>(1-'Baseline year demographics'!$C$8)*(1-'Baseline year demographics'!$C$9)*(0.3)</f>
        <v>0.17280000000000001</v>
      </c>
    </row>
    <row r="29" spans="1:15" ht="15.75" customHeight="1" x14ac:dyDescent="0.15">
      <c r="A29" s="9"/>
      <c r="B29" t="s">
        <v>128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44">
        <v>0</v>
      </c>
      <c r="J29" s="44">
        <v>0</v>
      </c>
      <c r="K29" s="44">
        <v>0</v>
      </c>
      <c r="L29" s="26">
        <f>'Baseline year demographics'!$C$8*('Baseline year demographics'!$C$9)*1*'Baseline year demographics'!$C$7</f>
        <v>1.2671999999999998E-2</v>
      </c>
      <c r="M29" s="26">
        <v>0</v>
      </c>
      <c r="N29" s="26">
        <v>0</v>
      </c>
      <c r="O29" s="26">
        <v>0</v>
      </c>
    </row>
    <row r="30" spans="1:15" ht="15.75" customHeight="1" x14ac:dyDescent="0.15">
      <c r="B30" t="s">
        <v>129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44">
        <v>0</v>
      </c>
      <c r="J30" s="44">
        <v>0</v>
      </c>
      <c r="K30" s="44">
        <v>0</v>
      </c>
      <c r="L30" s="26">
        <f>'Baseline year demographics'!$C$8*('Baseline year demographics'!$C$9)*(0.7)*'Baseline year demographics'!$C$7</f>
        <v>8.8703999999999988E-3</v>
      </c>
      <c r="M30" s="26">
        <f>'Baseline year demographics'!$C$8*('Baseline year demographics'!$C$9)*(0.7)</f>
        <v>2.5199999999999997E-2</v>
      </c>
      <c r="N30" s="26">
        <f>'Baseline year demographics'!$C$8*('Baseline year demographics'!$C$9)*(0.7)</f>
        <v>2.5199999999999997E-2</v>
      </c>
      <c r="O30" s="26">
        <f>'Baseline year demographics'!$C$8*('Baseline year demographics'!$C$9)*(0.7)</f>
        <v>2.5199999999999997E-2</v>
      </c>
    </row>
    <row r="31" spans="1:15" ht="15.75" customHeight="1" x14ac:dyDescent="0.15">
      <c r="B31" t="s">
        <v>130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44">
        <v>0</v>
      </c>
      <c r="J31" s="44">
        <v>0</v>
      </c>
      <c r="K31" s="44">
        <v>0</v>
      </c>
      <c r="L31" s="26">
        <f>'Baseline year demographics'!$C$8*('Baseline year demographics'!$C$9)*(0.3)*'Baseline year demographics'!$C$7</f>
        <v>3.8015999999999992E-3</v>
      </c>
      <c r="M31" s="26">
        <f>'Baseline year demographics'!$C$8*(1-'Baseline year demographics'!$C$9)*(0.3)</f>
        <v>9.7199999999999995E-2</v>
      </c>
      <c r="N31" s="26">
        <f>'Baseline year demographics'!$C$8*(1-'Baseline year demographics'!$C$9)*(0.3)</f>
        <v>9.7199999999999995E-2</v>
      </c>
      <c r="O31" s="26">
        <f>'Baseline year demographics'!$C$8*(1-'Baseline year demographics'!$C$9)*(0.3)</f>
        <v>9.7199999999999995E-2</v>
      </c>
    </row>
    <row r="32" spans="1:15" ht="15.75" customHeight="1" x14ac:dyDescent="0.15">
      <c r="B32" t="s">
        <v>131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44">
        <v>0</v>
      </c>
      <c r="J32" s="44">
        <v>0</v>
      </c>
      <c r="K32" s="44">
        <v>0</v>
      </c>
      <c r="L32" s="26">
        <f>(1-'Baseline year demographics'!$C$8)*('Baseline year demographics'!$C$9)*1*'Baseline year demographics'!$C$7</f>
        <v>2.2527999999999999E-2</v>
      </c>
      <c r="M32" s="26">
        <v>0</v>
      </c>
      <c r="N32" s="26">
        <v>0</v>
      </c>
      <c r="O32" s="26">
        <v>0</v>
      </c>
    </row>
    <row r="33" spans="1:15" ht="15.75" customHeight="1" x14ac:dyDescent="0.15">
      <c r="B33" t="s">
        <v>132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44">
        <v>0</v>
      </c>
      <c r="J33" s="44">
        <v>0</v>
      </c>
      <c r="K33" s="44">
        <v>0</v>
      </c>
      <c r="L33" s="26">
        <f>(1-'Baseline year demographics'!$C$8)*('Baseline year demographics'!$C$9)*(0.49)*'Baseline year demographics'!$C$7</f>
        <v>1.1038719999999998E-2</v>
      </c>
      <c r="M33" s="26">
        <f>(1-'Baseline year demographics'!$C$8)*('Baseline year demographics'!$C$9)*(0.49)</f>
        <v>3.1359999999999999E-2</v>
      </c>
      <c r="N33" s="26">
        <f>(1-'Baseline year demographics'!$C$8)*('Baseline year demographics'!$C$9)*(0.49)</f>
        <v>3.1359999999999999E-2</v>
      </c>
      <c r="O33" s="26">
        <f>(1-'Baseline year demographics'!$C$8)*('Baseline year demographics'!$C$9)*(0.49)</f>
        <v>3.1359999999999999E-2</v>
      </c>
    </row>
    <row r="34" spans="1:15" ht="15.75" customHeight="1" x14ac:dyDescent="0.15">
      <c r="B34" t="s">
        <v>133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44">
        <v>0</v>
      </c>
      <c r="J34" s="44">
        <v>0</v>
      </c>
      <c r="K34" s="44">
        <v>0</v>
      </c>
      <c r="L34" s="26">
        <f>(1-'Baseline year demographics'!$C$8)*('Baseline year demographics'!$C$9)*(0.21)*'Baseline year demographics'!$C$7</f>
        <v>4.7308799999999998E-3</v>
      </c>
      <c r="M34" s="26">
        <f>(1-'Baseline year demographics'!$C$8)*('Baseline year demographics'!$C$9)*(0.21)</f>
        <v>1.3440000000000001E-2</v>
      </c>
      <c r="N34" s="26">
        <f>(1-'Baseline year demographics'!$C$8)*('Baseline year demographics'!$C$9)*(0.21)</f>
        <v>1.3440000000000001E-2</v>
      </c>
      <c r="O34" s="26">
        <f>(1-'Baseline year demographics'!$C$8)*('Baseline year demographics'!$C$9)*(0.21)</f>
        <v>1.3440000000000001E-2</v>
      </c>
    </row>
    <row r="35" spans="1:15" ht="15.75" customHeight="1" x14ac:dyDescent="0.15">
      <c r="B35" t="s">
        <v>134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44">
        <v>0</v>
      </c>
      <c r="J35" s="44">
        <v>0</v>
      </c>
      <c r="K35" s="44">
        <v>0</v>
      </c>
      <c r="L35" s="26">
        <f>(1-'Baseline year demographics'!$C$8)*('Baseline year demographics'!$C$9)*(0.3)*'Baseline year demographics'!$C$7</f>
        <v>6.7583999999999986E-3</v>
      </c>
      <c r="M35" s="26">
        <f>(1-'Baseline year demographics'!$C$8)*('Baseline year demographics'!$C$9)*(0.3)</f>
        <v>1.9199999999999998E-2</v>
      </c>
      <c r="N35" s="26">
        <f>(1-'Baseline year demographics'!$C$8)*('Baseline year demographics'!$C$9)*(0.3)</f>
        <v>1.9199999999999998E-2</v>
      </c>
      <c r="O35" s="26">
        <f>(1-'Baseline year demographics'!$C$8)*('Baseline year demographics'!$C$9)*(0.3)</f>
        <v>1.9199999999999998E-2</v>
      </c>
    </row>
    <row r="36" spans="1:15" ht="15.75" customHeight="1" x14ac:dyDescent="0.15">
      <c r="B36" t="s">
        <v>185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44">
        <v>0</v>
      </c>
      <c r="J36" s="44">
        <v>0</v>
      </c>
      <c r="K36" s="44">
        <v>0</v>
      </c>
      <c r="L36" s="115">
        <f>'Programs cost and coverage'!$B6 + 'Baseline year demographics'!$C12</f>
        <v>0.1</v>
      </c>
      <c r="M36" s="115">
        <f>'Programs cost and coverage'!$B6 + 'Baseline year demographics'!$C12</f>
        <v>0.1</v>
      </c>
      <c r="N36" s="115">
        <f>'Programs cost and coverage'!$B6 + 'Baseline year demographics'!$C12</f>
        <v>0.1</v>
      </c>
      <c r="O36" s="115">
        <f>'Programs cost and coverage'!$B6 + 'Baseline year demographics'!$C12</f>
        <v>0.1</v>
      </c>
    </row>
    <row r="37" spans="1:15" ht="15.75" customHeight="1" x14ac:dyDescent="0.15">
      <c r="B37" s="45" t="s">
        <v>266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44">
        <v>0</v>
      </c>
      <c r="J37" s="44">
        <v>0</v>
      </c>
      <c r="K37" s="44">
        <v>0</v>
      </c>
      <c r="L37" s="26">
        <f>'Baseline year demographics'!$C$29/SUM('Baseline year demographics'!$C$29:$C$32)</f>
        <v>0.5</v>
      </c>
      <c r="M37" s="26">
        <f>'Baseline year demographics'!$C$29/SUM('Baseline year demographics'!$C$29:$C$32)</f>
        <v>0.5</v>
      </c>
      <c r="N37" s="26">
        <f>'Baseline year demographics'!$C$29/SUM('Baseline year demographics'!$C$29:$C$32)</f>
        <v>0.5</v>
      </c>
      <c r="O37" s="26">
        <f>'Baseline year demographics'!$C$29/SUM('Baseline year demographics'!$C$29:$C$32)</f>
        <v>0.5</v>
      </c>
    </row>
    <row r="38" spans="1:15" ht="15.75" customHeight="1" x14ac:dyDescent="0.15">
      <c r="B38" s="11"/>
      <c r="C38" s="3"/>
      <c r="D38" s="3"/>
      <c r="E38" s="107"/>
      <c r="F38" s="107"/>
      <c r="G38" s="107"/>
      <c r="H38" s="107"/>
      <c r="I38" s="107"/>
    </row>
    <row r="39" spans="1:15" ht="15.75" customHeight="1" x14ac:dyDescent="0.15">
      <c r="A39" s="9" t="s">
        <v>79</v>
      </c>
      <c r="B39" t="s">
        <v>256</v>
      </c>
      <c r="C39" s="3">
        <v>1</v>
      </c>
      <c r="D39" s="3">
        <v>1</v>
      </c>
      <c r="E39" s="3">
        <v>1</v>
      </c>
      <c r="F39" s="3">
        <v>1</v>
      </c>
      <c r="G39" s="3">
        <v>1</v>
      </c>
      <c r="H39" s="3">
        <v>1</v>
      </c>
      <c r="I39" s="3">
        <v>1</v>
      </c>
      <c r="J39" s="3">
        <v>1</v>
      </c>
      <c r="K39" s="3">
        <v>1</v>
      </c>
      <c r="L39" s="3">
        <v>1</v>
      </c>
      <c r="M39" s="3">
        <v>1</v>
      </c>
      <c r="N39" s="3">
        <v>1</v>
      </c>
      <c r="O39" s="3">
        <v>1</v>
      </c>
    </row>
    <row r="40" spans="1:15" ht="15.75" customHeight="1" x14ac:dyDescent="0.15">
      <c r="B40" t="s">
        <v>257</v>
      </c>
      <c r="C40" s="3">
        <v>1</v>
      </c>
      <c r="D40" s="3">
        <v>1</v>
      </c>
      <c r="E40" s="3">
        <v>1</v>
      </c>
      <c r="F40" s="3">
        <v>1</v>
      </c>
      <c r="G40" s="3">
        <v>1</v>
      </c>
      <c r="H40" s="3">
        <v>1</v>
      </c>
      <c r="I40" s="3">
        <v>1</v>
      </c>
      <c r="J40" s="3">
        <v>1</v>
      </c>
      <c r="K40" s="3">
        <v>1</v>
      </c>
      <c r="L40" s="3">
        <v>1</v>
      </c>
      <c r="M40" s="3">
        <v>1</v>
      </c>
      <c r="N40" s="3">
        <v>1</v>
      </c>
      <c r="O40" s="3">
        <v>1</v>
      </c>
    </row>
    <row r="41" spans="1:15" ht="15.75" customHeight="1" x14ac:dyDescent="0.15">
      <c r="B41" t="s">
        <v>258</v>
      </c>
      <c r="C41" s="3">
        <v>1</v>
      </c>
      <c r="D41" s="3">
        <v>1</v>
      </c>
      <c r="E41" s="3">
        <v>1</v>
      </c>
      <c r="F41" s="3">
        <v>1</v>
      </c>
      <c r="G41" s="3">
        <v>1</v>
      </c>
      <c r="H41" s="3">
        <v>1</v>
      </c>
      <c r="I41" s="3">
        <v>1</v>
      </c>
      <c r="J41" s="3">
        <v>1</v>
      </c>
      <c r="K41" s="3">
        <v>1</v>
      </c>
      <c r="L41" s="3">
        <v>1</v>
      </c>
      <c r="M41" s="3">
        <v>1</v>
      </c>
      <c r="N41" s="3">
        <v>1</v>
      </c>
      <c r="O41" s="3">
        <v>1</v>
      </c>
    </row>
    <row r="42" spans="1:15" ht="15.75" customHeight="1" x14ac:dyDescent="0.15">
      <c r="B42" t="s">
        <v>259</v>
      </c>
      <c r="C42" s="3">
        <v>1</v>
      </c>
      <c r="D42" s="3">
        <v>1</v>
      </c>
      <c r="E42" s="3">
        <v>1</v>
      </c>
      <c r="F42" s="3">
        <v>1</v>
      </c>
      <c r="G42" s="3">
        <v>1</v>
      </c>
      <c r="H42" s="3">
        <v>1</v>
      </c>
      <c r="I42" s="3">
        <v>1</v>
      </c>
      <c r="J42" s="3">
        <v>1</v>
      </c>
      <c r="K42" s="3">
        <v>1</v>
      </c>
      <c r="L42" s="3">
        <v>1</v>
      </c>
      <c r="M42" s="3">
        <v>1</v>
      </c>
      <c r="N42" s="3">
        <v>1</v>
      </c>
      <c r="O42" s="3">
        <v>1</v>
      </c>
    </row>
    <row r="43" spans="1:15" ht="15.75" customHeight="1" x14ac:dyDescent="0.15">
      <c r="B43" t="s">
        <v>260</v>
      </c>
      <c r="C43" s="3">
        <v>1</v>
      </c>
      <c r="D43" s="3">
        <v>1</v>
      </c>
      <c r="E43" s="3">
        <v>1</v>
      </c>
      <c r="F43" s="3">
        <v>1</v>
      </c>
      <c r="G43" s="3">
        <v>1</v>
      </c>
      <c r="H43" s="3">
        <v>1</v>
      </c>
      <c r="I43" s="3">
        <v>1</v>
      </c>
      <c r="J43" s="3">
        <v>1</v>
      </c>
      <c r="K43" s="3">
        <v>1</v>
      </c>
      <c r="L43" s="3">
        <v>1</v>
      </c>
      <c r="M43" s="3">
        <v>1</v>
      </c>
      <c r="N43" s="3">
        <v>1</v>
      </c>
      <c r="O43" s="3">
        <v>1</v>
      </c>
    </row>
    <row r="44" spans="1:15" ht="15.75" customHeight="1" x14ac:dyDescent="0.15">
      <c r="B44" t="s">
        <v>261</v>
      </c>
      <c r="C44" s="3">
        <v>1</v>
      </c>
      <c r="D44" s="3">
        <v>1</v>
      </c>
      <c r="E44" s="3">
        <v>1</v>
      </c>
      <c r="F44" s="3">
        <v>1</v>
      </c>
      <c r="G44" s="3">
        <v>1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</row>
    <row r="45" spans="1:15" ht="15.75" customHeight="1" x14ac:dyDescent="0.15">
      <c r="B45" t="s">
        <v>262</v>
      </c>
      <c r="C45" s="3">
        <v>1</v>
      </c>
      <c r="D45" s="3">
        <v>1</v>
      </c>
      <c r="E45" s="3">
        <v>1</v>
      </c>
      <c r="F45" s="3">
        <v>1</v>
      </c>
      <c r="G45" s="3">
        <v>1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</row>
    <row r="46" spans="1:15" ht="15.75" customHeight="1" x14ac:dyDescent="0.15">
      <c r="B46" s="4" t="s">
        <v>263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1</v>
      </c>
      <c r="I46" s="3">
        <v>1</v>
      </c>
      <c r="J46" s="3">
        <v>1</v>
      </c>
      <c r="K46" s="3">
        <v>1</v>
      </c>
      <c r="L46" s="3">
        <v>0</v>
      </c>
      <c r="M46" s="3">
        <v>0</v>
      </c>
      <c r="N46" s="3">
        <v>0</v>
      </c>
      <c r="O46" s="3">
        <v>0</v>
      </c>
    </row>
    <row r="47" spans="1:15" ht="15.75" customHeight="1" x14ac:dyDescent="0.15">
      <c r="B47" s="4" t="s">
        <v>264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1</v>
      </c>
      <c r="I47" s="3">
        <v>1</v>
      </c>
      <c r="J47" s="3">
        <v>1</v>
      </c>
      <c r="K47" s="3">
        <v>1</v>
      </c>
      <c r="L47" s="3">
        <v>0</v>
      </c>
      <c r="M47" s="3">
        <v>0</v>
      </c>
      <c r="N47" s="3">
        <v>0</v>
      </c>
      <c r="O47" s="3">
        <v>0</v>
      </c>
    </row>
    <row r="48" spans="1:15" ht="15.75" customHeight="1" x14ac:dyDescent="0.15">
      <c r="B48" s="4" t="s">
        <v>265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1</v>
      </c>
      <c r="I48" s="3">
        <v>1</v>
      </c>
      <c r="J48" s="3">
        <v>1</v>
      </c>
      <c r="K48" s="3">
        <v>1</v>
      </c>
      <c r="L48" s="3">
        <v>0</v>
      </c>
      <c r="M48" s="3">
        <v>0</v>
      </c>
      <c r="N48" s="3">
        <v>0</v>
      </c>
      <c r="O48" s="3">
        <v>0</v>
      </c>
    </row>
    <row r="49" spans="1:15" ht="15.75" customHeight="1" x14ac:dyDescent="0.15">
      <c r="A49" s="10"/>
      <c r="B49" s="11" t="s">
        <v>78</v>
      </c>
      <c r="C49" s="31">
        <v>0.1</v>
      </c>
      <c r="D49" s="31">
        <f>'Baseline year demographics'!$C9</f>
        <v>0.1</v>
      </c>
      <c r="E49" s="31">
        <f>'Baseline year demographics'!$C9</f>
        <v>0.1</v>
      </c>
      <c r="F49" s="31">
        <f>'Baseline year demographics'!$C9</f>
        <v>0.1</v>
      </c>
      <c r="G49" s="31">
        <f>'Baseline year demographics'!$C9</f>
        <v>0.1</v>
      </c>
      <c r="H49" s="31">
        <f>'Baseline year demographics'!$C9</f>
        <v>0.1</v>
      </c>
      <c r="I49" s="31">
        <f>'Baseline year demographics'!$C9</f>
        <v>0.1</v>
      </c>
      <c r="J49" s="31">
        <f>'Baseline year demographics'!$C9</f>
        <v>0.1</v>
      </c>
      <c r="K49" s="31">
        <f>'Baseline year demographics'!$C9</f>
        <v>0.1</v>
      </c>
      <c r="L49" s="31">
        <f>'Baseline year demographics'!$C9</f>
        <v>0.1</v>
      </c>
      <c r="M49" s="31">
        <f>'Baseline year demographics'!$C9</f>
        <v>0.1</v>
      </c>
      <c r="N49" s="31">
        <f>'Baseline year demographics'!$C9</f>
        <v>0.1</v>
      </c>
      <c r="O49" s="31">
        <f>'Baseline year demographics'!$C9</f>
        <v>0.1</v>
      </c>
    </row>
    <row r="50" spans="1:15" s="10" customFormat="1" ht="15.75" customHeight="1" x14ac:dyDescent="0.15">
      <c r="B50" s="11" t="s">
        <v>144</v>
      </c>
      <c r="C50" s="112">
        <v>0</v>
      </c>
      <c r="D50" s="112">
        <v>0</v>
      </c>
      <c r="E50" s="113">
        <f>'Baseline year demographics'!$C28</f>
        <v>0.12</v>
      </c>
      <c r="F50" s="113">
        <f>'Baseline year demographics'!$C28</f>
        <v>0.12</v>
      </c>
      <c r="G50" s="113">
        <f>'Baseline year demographics'!$C28</f>
        <v>0.12</v>
      </c>
      <c r="H50" s="113">
        <f>'Baseline year demographics'!$C28</f>
        <v>0.12</v>
      </c>
      <c r="I50" s="113">
        <f>'Baseline year demographics'!$C28</f>
        <v>0.12</v>
      </c>
      <c r="J50" s="113">
        <f>'Baseline year demographics'!$C28</f>
        <v>0.12</v>
      </c>
      <c r="K50" s="113">
        <f>'Baseline year demographics'!$C28</f>
        <v>0.12</v>
      </c>
      <c r="L50" s="113">
        <f>'Baseline year demographics'!$C28</f>
        <v>0.12</v>
      </c>
      <c r="M50" s="113">
        <f>'Baseline year demographics'!$C28</f>
        <v>0.12</v>
      </c>
      <c r="N50" s="113">
        <f>'Baseline year demographics'!$C28</f>
        <v>0.12</v>
      </c>
      <c r="O50" s="113">
        <f>'Baseline year demographics'!$C28</f>
        <v>0.12</v>
      </c>
    </row>
    <row r="51" spans="1:15" s="10" customFormat="1" ht="15.75" customHeight="1" x14ac:dyDescent="0.15">
      <c r="B51" s="11" t="s">
        <v>145</v>
      </c>
      <c r="C51" s="112">
        <v>0</v>
      </c>
      <c r="D51" s="112">
        <v>0</v>
      </c>
      <c r="E51" s="112">
        <f>'Baseline year demographics'!$C29</f>
        <v>0.05</v>
      </c>
      <c r="F51" s="112">
        <f>'Baseline year demographics'!$C29</f>
        <v>0.05</v>
      </c>
      <c r="G51" s="112">
        <f>'Baseline year demographics'!$C29</f>
        <v>0.05</v>
      </c>
      <c r="H51" s="112">
        <f>'Baseline year demographics'!$C29</f>
        <v>0.05</v>
      </c>
      <c r="I51" s="112">
        <f>'Baseline year demographics'!$C29</f>
        <v>0.05</v>
      </c>
      <c r="J51" s="112">
        <f>'Baseline year demographics'!$C29</f>
        <v>0.05</v>
      </c>
      <c r="K51" s="112">
        <f>'Baseline year demographics'!$C29</f>
        <v>0.05</v>
      </c>
      <c r="L51" s="112">
        <f>'Baseline year demographics'!$C29</f>
        <v>0.05</v>
      </c>
      <c r="M51" s="112">
        <f>'Baseline year demographics'!$C29</f>
        <v>0.05</v>
      </c>
      <c r="N51" s="112">
        <f>'Baseline year demographics'!$C29</f>
        <v>0.05</v>
      </c>
      <c r="O51" s="112">
        <f>'Baseline year demographics'!$C29</f>
        <v>0.05</v>
      </c>
    </row>
    <row r="52" spans="1:15" s="10" customFormat="1" ht="15.75" customHeight="1" x14ac:dyDescent="0.15">
      <c r="B52" s="11" t="s">
        <v>146</v>
      </c>
      <c r="C52" s="112">
        <v>0</v>
      </c>
      <c r="D52" s="112">
        <v>0</v>
      </c>
      <c r="E52" s="112">
        <f>'Baseline year demographics'!$C27</f>
        <v>0.8</v>
      </c>
      <c r="F52" s="112">
        <f>'Baseline year demographics'!$C27</f>
        <v>0.8</v>
      </c>
      <c r="G52" s="112">
        <f>'Baseline year demographics'!$C27</f>
        <v>0.8</v>
      </c>
      <c r="H52" s="112">
        <f>'Baseline year demographics'!$C27</f>
        <v>0.8</v>
      </c>
      <c r="I52" s="112">
        <f>'Baseline year demographics'!$C27</f>
        <v>0.8</v>
      </c>
      <c r="J52" s="112">
        <f>'Baseline year demographics'!$C27</f>
        <v>0.8</v>
      </c>
      <c r="K52" s="112">
        <f>'Baseline year demographics'!$C27</f>
        <v>0.8</v>
      </c>
      <c r="L52" s="112">
        <f>'Baseline year demographics'!$C27</f>
        <v>0.8</v>
      </c>
      <c r="M52" s="112">
        <f>'Baseline year demographics'!$C27</f>
        <v>0.8</v>
      </c>
      <c r="N52" s="112">
        <f>'Baseline year demographics'!$C27</f>
        <v>0.8</v>
      </c>
      <c r="O52" s="112">
        <f>'Baseline year demographics'!$C27</f>
        <v>0.8</v>
      </c>
    </row>
    <row r="53" spans="1:15" ht="15" customHeight="1" x14ac:dyDescent="0.15">
      <c r="B53" s="4" t="s">
        <v>97</v>
      </c>
      <c r="C53" s="3">
        <v>0</v>
      </c>
      <c r="D53" s="3">
        <v>0</v>
      </c>
      <c r="E53" s="31">
        <v>1</v>
      </c>
      <c r="F53" s="31">
        <v>1</v>
      </c>
      <c r="G53" s="31">
        <v>1</v>
      </c>
      <c r="H53" s="31">
        <v>1</v>
      </c>
      <c r="I53" s="31">
        <v>1</v>
      </c>
      <c r="J53" s="31">
        <v>1</v>
      </c>
      <c r="K53" s="31">
        <v>1</v>
      </c>
      <c r="L53" s="31">
        <v>1</v>
      </c>
      <c r="M53" s="31">
        <v>1</v>
      </c>
      <c r="N53" s="31">
        <v>1</v>
      </c>
      <c r="O53" s="31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O56"/>
  <sheetViews>
    <sheetView workbookViewId="0">
      <selection activeCell="B7" sqref="B7"/>
    </sheetView>
  </sheetViews>
  <sheetFormatPr baseColWidth="10" defaultColWidth="14.5" defaultRowHeight="15.75" customHeight="1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ht="15.75" customHeight="1" x14ac:dyDescent="0.15">
      <c r="A1" s="9" t="s">
        <v>76</v>
      </c>
      <c r="B1" s="1" t="s">
        <v>203</v>
      </c>
      <c r="C1" s="9" t="s">
        <v>6</v>
      </c>
      <c r="D1" s="9" t="s">
        <v>7</v>
      </c>
      <c r="E1" s="9" t="s">
        <v>8</v>
      </c>
      <c r="F1" s="9" t="s">
        <v>9</v>
      </c>
      <c r="G1" s="9" t="s">
        <v>10</v>
      </c>
      <c r="H1" s="9" t="s">
        <v>115</v>
      </c>
      <c r="I1" s="9" t="s">
        <v>116</v>
      </c>
      <c r="J1" s="9" t="s">
        <v>117</v>
      </c>
      <c r="K1" s="9" t="s">
        <v>118</v>
      </c>
      <c r="L1" s="9" t="s">
        <v>111</v>
      </c>
      <c r="M1" s="9" t="s">
        <v>112</v>
      </c>
      <c r="N1" s="9" t="s">
        <v>113</v>
      </c>
      <c r="O1" s="9" t="s">
        <v>114</v>
      </c>
    </row>
    <row r="2" spans="1:15" ht="15.75" customHeight="1" x14ac:dyDescent="0.15">
      <c r="A2" s="9" t="s">
        <v>72</v>
      </c>
      <c r="B2" s="54" t="s">
        <v>53</v>
      </c>
      <c r="C2" s="44">
        <v>1</v>
      </c>
      <c r="D2" s="44">
        <v>1</v>
      </c>
      <c r="E2" s="44">
        <v>0</v>
      </c>
      <c r="F2" s="44">
        <v>0</v>
      </c>
      <c r="G2" s="44">
        <v>0</v>
      </c>
      <c r="H2" s="44">
        <v>1</v>
      </c>
      <c r="I2" s="44">
        <v>1</v>
      </c>
      <c r="J2" s="44">
        <v>1</v>
      </c>
      <c r="K2" s="44">
        <v>1</v>
      </c>
      <c r="L2" s="44">
        <v>0</v>
      </c>
      <c r="M2" s="44">
        <v>0</v>
      </c>
      <c r="N2" s="44">
        <v>0</v>
      </c>
      <c r="O2" s="44">
        <v>0</v>
      </c>
    </row>
    <row r="3" spans="1:15" ht="15.75" customHeight="1" x14ac:dyDescent="0.15">
      <c r="A3" s="9"/>
      <c r="B3" s="4" t="s">
        <v>140</v>
      </c>
      <c r="C3" s="44">
        <v>0</v>
      </c>
      <c r="D3" s="44">
        <v>0</v>
      </c>
      <c r="E3" s="44">
        <v>1</v>
      </c>
      <c r="F3" s="44">
        <v>1</v>
      </c>
      <c r="G3" s="44">
        <v>1</v>
      </c>
      <c r="H3" s="44">
        <v>0</v>
      </c>
      <c r="I3" s="44">
        <v>0</v>
      </c>
      <c r="J3" s="44">
        <v>0</v>
      </c>
      <c r="K3" s="44">
        <v>0</v>
      </c>
      <c r="L3" s="44">
        <v>0</v>
      </c>
      <c r="M3" s="44">
        <v>0</v>
      </c>
      <c r="N3" s="44">
        <v>0</v>
      </c>
      <c r="O3" s="44">
        <v>0</v>
      </c>
    </row>
    <row r="4" spans="1:15" ht="15.75" customHeight="1" x14ac:dyDescent="0.15">
      <c r="B4" s="4" t="s">
        <v>47</v>
      </c>
      <c r="C4" s="44">
        <v>0</v>
      </c>
      <c r="D4" s="44">
        <v>0</v>
      </c>
      <c r="E4" s="44">
        <v>1</v>
      </c>
      <c r="F4" s="44">
        <v>1</v>
      </c>
      <c r="G4" s="44">
        <v>1</v>
      </c>
      <c r="H4" s="44">
        <v>0</v>
      </c>
      <c r="I4" s="44">
        <v>0</v>
      </c>
      <c r="J4" s="44">
        <v>0</v>
      </c>
      <c r="K4" s="44">
        <v>0</v>
      </c>
      <c r="L4" s="44">
        <v>0</v>
      </c>
      <c r="M4" s="44">
        <v>0</v>
      </c>
      <c r="N4" s="44">
        <v>0</v>
      </c>
      <c r="O4" s="44">
        <v>0</v>
      </c>
    </row>
    <row r="5" spans="1:15" ht="15.75" customHeight="1" x14ac:dyDescent="0.15">
      <c r="B5" s="54" t="s">
        <v>54</v>
      </c>
      <c r="C5" s="44">
        <v>0</v>
      </c>
      <c r="D5" s="44">
        <v>0</v>
      </c>
      <c r="E5" s="44">
        <v>1</v>
      </c>
      <c r="F5" s="44">
        <v>1</v>
      </c>
      <c r="G5" s="44">
        <v>0</v>
      </c>
      <c r="H5" s="44">
        <v>0</v>
      </c>
      <c r="I5" s="44">
        <v>0</v>
      </c>
      <c r="J5" s="44">
        <v>0</v>
      </c>
      <c r="K5" s="44">
        <v>0</v>
      </c>
      <c r="L5" s="44">
        <v>0</v>
      </c>
      <c r="M5" s="44">
        <v>0</v>
      </c>
      <c r="N5" s="44">
        <v>0</v>
      </c>
      <c r="O5" s="44">
        <v>0</v>
      </c>
    </row>
    <row r="6" spans="1:15" ht="15.75" customHeight="1" x14ac:dyDescent="0.15">
      <c r="B6" s="4" t="s">
        <v>127</v>
      </c>
      <c r="C6" s="44">
        <v>0</v>
      </c>
      <c r="D6" s="44">
        <v>0</v>
      </c>
      <c r="E6" s="44">
        <v>1</v>
      </c>
      <c r="F6" s="44">
        <v>1</v>
      </c>
      <c r="G6" s="44">
        <v>0</v>
      </c>
      <c r="H6" s="44">
        <v>0</v>
      </c>
      <c r="I6" s="44">
        <v>0</v>
      </c>
      <c r="J6" s="44">
        <v>0</v>
      </c>
      <c r="K6" s="44">
        <v>0</v>
      </c>
      <c r="L6" s="44">
        <v>0</v>
      </c>
      <c r="M6" s="44">
        <v>0</v>
      </c>
      <c r="N6" s="44">
        <v>0</v>
      </c>
      <c r="O6" s="44">
        <v>0</v>
      </c>
    </row>
    <row r="7" spans="1:15" ht="15.75" customHeight="1" x14ac:dyDescent="0.15">
      <c r="B7" s="4" t="s">
        <v>75</v>
      </c>
      <c r="C7" s="44">
        <v>0</v>
      </c>
      <c r="D7" s="44">
        <v>0</v>
      </c>
      <c r="E7" s="44">
        <v>1</v>
      </c>
      <c r="F7" s="44">
        <v>1</v>
      </c>
      <c r="G7" s="44">
        <v>0</v>
      </c>
      <c r="H7" s="44">
        <v>0</v>
      </c>
      <c r="I7" s="44">
        <v>0</v>
      </c>
      <c r="J7" s="44">
        <v>0</v>
      </c>
      <c r="K7" s="44">
        <v>0</v>
      </c>
      <c r="L7" s="44">
        <v>0</v>
      </c>
      <c r="M7" s="44">
        <v>0</v>
      </c>
      <c r="N7" s="44">
        <v>0</v>
      </c>
      <c r="O7" s="44">
        <v>0</v>
      </c>
    </row>
    <row r="8" spans="1:15" ht="15.75" customHeight="1" x14ac:dyDescent="0.15">
      <c r="B8" s="4" t="s">
        <v>136</v>
      </c>
      <c r="C8" s="44">
        <v>0</v>
      </c>
      <c r="D8" s="44">
        <v>0</v>
      </c>
      <c r="E8" s="44">
        <v>1</v>
      </c>
      <c r="F8" s="44">
        <v>1</v>
      </c>
      <c r="G8" s="44">
        <v>0</v>
      </c>
      <c r="H8" s="44">
        <v>0</v>
      </c>
      <c r="I8" s="44">
        <v>0</v>
      </c>
      <c r="J8" s="44">
        <v>0</v>
      </c>
      <c r="K8" s="44">
        <v>0</v>
      </c>
      <c r="L8" s="44">
        <v>0</v>
      </c>
      <c r="M8" s="44">
        <v>0</v>
      </c>
      <c r="N8" s="44">
        <v>0</v>
      </c>
      <c r="O8" s="44">
        <v>0</v>
      </c>
    </row>
    <row r="9" spans="1:15" ht="15.75" customHeight="1" x14ac:dyDescent="0.15">
      <c r="B9" s="4" t="s">
        <v>74</v>
      </c>
      <c r="C9" s="44">
        <v>0</v>
      </c>
      <c r="D9" s="44">
        <v>0</v>
      </c>
      <c r="E9" s="44">
        <v>1</v>
      </c>
      <c r="F9" s="44">
        <v>1</v>
      </c>
      <c r="G9" s="44">
        <v>1</v>
      </c>
      <c r="H9" s="44">
        <v>0</v>
      </c>
      <c r="I9" s="44">
        <v>0</v>
      </c>
      <c r="J9" s="44">
        <v>0</v>
      </c>
      <c r="K9" s="44">
        <v>0</v>
      </c>
      <c r="L9" s="44">
        <v>0</v>
      </c>
      <c r="M9" s="44">
        <v>0</v>
      </c>
      <c r="N9" s="44">
        <v>0</v>
      </c>
      <c r="O9" s="44">
        <v>0</v>
      </c>
    </row>
    <row r="10" spans="1:15" ht="15.75" customHeight="1" x14ac:dyDescent="0.15">
      <c r="B10" s="4" t="s">
        <v>137</v>
      </c>
      <c r="C10" s="44">
        <v>0</v>
      </c>
      <c r="D10" s="44">
        <v>0</v>
      </c>
      <c r="E10" s="44">
        <v>1</v>
      </c>
      <c r="F10" s="44">
        <v>1</v>
      </c>
      <c r="G10" s="44">
        <v>1</v>
      </c>
      <c r="H10" s="44">
        <v>0</v>
      </c>
      <c r="I10" s="44">
        <v>0</v>
      </c>
      <c r="J10" s="44">
        <v>0</v>
      </c>
      <c r="K10" s="44">
        <v>0</v>
      </c>
      <c r="L10" s="44">
        <v>0</v>
      </c>
      <c r="M10" s="44">
        <v>0</v>
      </c>
      <c r="N10" s="44">
        <v>0</v>
      </c>
      <c r="O10" s="44">
        <v>0</v>
      </c>
    </row>
    <row r="11" spans="1:15" ht="15.75" customHeight="1" x14ac:dyDescent="0.15">
      <c r="B11" s="4" t="s">
        <v>143</v>
      </c>
      <c r="C11" s="114">
        <v>0</v>
      </c>
      <c r="D11" s="114">
        <v>1</v>
      </c>
      <c r="E11" s="44">
        <v>1</v>
      </c>
      <c r="F11" s="44">
        <v>1</v>
      </c>
      <c r="G11" s="114">
        <v>1</v>
      </c>
      <c r="H11" s="44">
        <v>0</v>
      </c>
      <c r="I11" s="44">
        <v>0</v>
      </c>
      <c r="J11" s="44">
        <v>0</v>
      </c>
      <c r="K11" s="44">
        <v>0</v>
      </c>
      <c r="L11" s="44">
        <v>0</v>
      </c>
      <c r="M11" s="44">
        <v>0</v>
      </c>
      <c r="N11" s="44">
        <v>0</v>
      </c>
      <c r="O11" s="44">
        <v>0</v>
      </c>
    </row>
    <row r="12" spans="1:15" ht="15.75" customHeight="1" x14ac:dyDescent="0.15">
      <c r="B12" s="4" t="s">
        <v>151</v>
      </c>
      <c r="C12" s="114">
        <v>0</v>
      </c>
      <c r="D12" s="114">
        <v>1</v>
      </c>
      <c r="E12" s="114">
        <v>1</v>
      </c>
      <c r="F12" s="114">
        <v>1</v>
      </c>
      <c r="G12" s="114">
        <v>1</v>
      </c>
      <c r="H12" s="44">
        <v>0</v>
      </c>
      <c r="I12" s="44">
        <v>0</v>
      </c>
      <c r="J12" s="44">
        <v>0</v>
      </c>
      <c r="K12" s="44">
        <v>0</v>
      </c>
      <c r="L12" s="44">
        <v>0</v>
      </c>
      <c r="M12" s="44">
        <v>0</v>
      </c>
      <c r="N12" s="44">
        <v>0</v>
      </c>
      <c r="O12" s="44">
        <v>0</v>
      </c>
    </row>
    <row r="13" spans="1:15" ht="15.75" customHeight="1" x14ac:dyDescent="0.15">
      <c r="B13" s="4" t="s">
        <v>152</v>
      </c>
      <c r="C13" s="114">
        <v>0</v>
      </c>
      <c r="D13" s="114">
        <v>1</v>
      </c>
      <c r="E13" s="114">
        <v>1</v>
      </c>
      <c r="F13" s="114">
        <v>1</v>
      </c>
      <c r="G13" s="114">
        <v>1</v>
      </c>
      <c r="H13" s="44">
        <v>0</v>
      </c>
      <c r="I13" s="44">
        <v>0</v>
      </c>
      <c r="J13" s="44">
        <v>0</v>
      </c>
      <c r="K13" s="44">
        <v>0</v>
      </c>
      <c r="L13" s="44">
        <v>0</v>
      </c>
      <c r="M13" s="44">
        <v>0</v>
      </c>
      <c r="N13" s="44">
        <v>0</v>
      </c>
      <c r="O13" s="44">
        <v>0</v>
      </c>
    </row>
    <row r="14" spans="1:15" ht="15.75" customHeight="1" x14ac:dyDescent="0.15">
      <c r="C14" s="118"/>
      <c r="D14" s="118"/>
      <c r="E14" s="118"/>
      <c r="F14" s="118"/>
      <c r="G14" s="118"/>
      <c r="H14" s="118"/>
      <c r="I14" s="118"/>
      <c r="J14" s="118"/>
      <c r="K14" s="118"/>
      <c r="L14" s="118"/>
      <c r="M14" s="118"/>
      <c r="N14" s="118"/>
      <c r="O14" s="118"/>
    </row>
    <row r="15" spans="1:15" ht="15.75" customHeight="1" x14ac:dyDescent="0.15">
      <c r="A15" s="9" t="s">
        <v>73</v>
      </c>
      <c r="B15" t="s">
        <v>55</v>
      </c>
      <c r="C15" s="44">
        <v>0</v>
      </c>
      <c r="D15" s="44">
        <v>0</v>
      </c>
      <c r="E15" s="44">
        <v>0</v>
      </c>
      <c r="F15" s="44">
        <v>0</v>
      </c>
      <c r="G15" s="44">
        <v>0</v>
      </c>
      <c r="H15" s="44">
        <v>1</v>
      </c>
      <c r="I15" s="44">
        <v>1</v>
      </c>
      <c r="J15" s="44">
        <v>1</v>
      </c>
      <c r="K15" s="44">
        <v>1</v>
      </c>
      <c r="L15" s="44">
        <v>0</v>
      </c>
      <c r="M15" s="44">
        <v>0</v>
      </c>
      <c r="N15" s="44">
        <v>0</v>
      </c>
      <c r="O15" s="44">
        <v>0</v>
      </c>
    </row>
    <row r="16" spans="1:15" ht="15.75" customHeight="1" x14ac:dyDescent="0.15">
      <c r="A16" s="9"/>
      <c r="B16" t="s">
        <v>135</v>
      </c>
      <c r="C16" s="44">
        <v>0</v>
      </c>
      <c r="D16" s="44">
        <v>0</v>
      </c>
      <c r="E16" s="44">
        <v>0</v>
      </c>
      <c r="F16" s="44">
        <v>0</v>
      </c>
      <c r="G16" s="44">
        <v>0</v>
      </c>
      <c r="H16" s="44">
        <v>1</v>
      </c>
      <c r="I16" s="44">
        <v>1</v>
      </c>
      <c r="J16" s="44">
        <v>1</v>
      </c>
      <c r="K16" s="44">
        <v>1</v>
      </c>
      <c r="L16" s="44">
        <v>0</v>
      </c>
      <c r="M16" s="44">
        <v>0</v>
      </c>
      <c r="N16" s="44">
        <v>0</v>
      </c>
      <c r="O16" s="44">
        <v>0</v>
      </c>
    </row>
    <row r="17" spans="1:15" ht="15.75" customHeight="1" x14ac:dyDescent="0.15">
      <c r="B17" t="s">
        <v>138</v>
      </c>
      <c r="C17" s="44">
        <v>0</v>
      </c>
      <c r="D17" s="44">
        <v>0</v>
      </c>
      <c r="E17" s="44">
        <v>0</v>
      </c>
      <c r="F17" s="44">
        <v>0</v>
      </c>
      <c r="G17" s="44">
        <v>0</v>
      </c>
      <c r="H17" s="44">
        <v>1</v>
      </c>
      <c r="I17" s="44">
        <v>1</v>
      </c>
      <c r="J17" s="44">
        <v>1</v>
      </c>
      <c r="K17" s="44">
        <v>1</v>
      </c>
      <c r="L17" s="44">
        <v>0</v>
      </c>
      <c r="M17" s="44">
        <v>0</v>
      </c>
      <c r="N17" s="44">
        <v>0</v>
      </c>
      <c r="O17" s="44">
        <v>0</v>
      </c>
    </row>
    <row r="18" spans="1:15" ht="15.75" customHeight="1" x14ac:dyDescent="0.15">
      <c r="B18" s="4" t="s">
        <v>77</v>
      </c>
      <c r="C18" s="44">
        <v>0</v>
      </c>
      <c r="D18" s="44">
        <v>0</v>
      </c>
      <c r="E18" s="44">
        <v>0</v>
      </c>
      <c r="F18" s="44">
        <v>0</v>
      </c>
      <c r="G18" s="44">
        <v>0</v>
      </c>
      <c r="H18" s="44">
        <v>1</v>
      </c>
      <c r="I18" s="44">
        <v>1</v>
      </c>
      <c r="J18" s="44">
        <v>1</v>
      </c>
      <c r="K18" s="44">
        <v>1</v>
      </c>
      <c r="L18" s="44">
        <v>0</v>
      </c>
      <c r="M18" s="44">
        <v>0</v>
      </c>
      <c r="N18" s="44">
        <v>0</v>
      </c>
      <c r="O18" s="44">
        <v>0</v>
      </c>
    </row>
    <row r="19" spans="1:15" ht="15.75" customHeight="1" x14ac:dyDescent="0.15">
      <c r="B19" s="4" t="s">
        <v>139</v>
      </c>
      <c r="C19" s="44">
        <v>0</v>
      </c>
      <c r="D19" s="44">
        <v>0</v>
      </c>
      <c r="E19" s="44">
        <v>0</v>
      </c>
      <c r="F19" s="44">
        <v>0</v>
      </c>
      <c r="G19" s="44">
        <v>0</v>
      </c>
      <c r="H19" s="44">
        <v>1</v>
      </c>
      <c r="I19" s="44">
        <v>1</v>
      </c>
      <c r="J19" s="44">
        <v>1</v>
      </c>
      <c r="K19" s="44">
        <v>1</v>
      </c>
      <c r="L19" s="44">
        <v>0</v>
      </c>
      <c r="M19" s="44">
        <v>0</v>
      </c>
      <c r="N19" s="44">
        <v>0</v>
      </c>
      <c r="O19" s="44">
        <v>0</v>
      </c>
    </row>
    <row r="20" spans="1:15" ht="16" customHeight="1" x14ac:dyDescent="0.15">
      <c r="B20" t="s">
        <v>119</v>
      </c>
      <c r="C20" s="44">
        <v>0</v>
      </c>
      <c r="D20" s="44">
        <v>0</v>
      </c>
      <c r="E20" s="44">
        <v>0</v>
      </c>
      <c r="F20" s="44">
        <v>0</v>
      </c>
      <c r="G20" s="44">
        <v>0</v>
      </c>
      <c r="H20" s="44">
        <v>1</v>
      </c>
      <c r="I20" s="44">
        <v>1</v>
      </c>
      <c r="J20" s="44">
        <v>1</v>
      </c>
      <c r="K20" s="44">
        <v>1</v>
      </c>
      <c r="L20" s="44">
        <v>0</v>
      </c>
      <c r="M20" s="44">
        <v>0</v>
      </c>
      <c r="N20" s="44">
        <v>0</v>
      </c>
      <c r="O20" s="44">
        <v>0</v>
      </c>
    </row>
    <row r="21" spans="1:15" ht="16" customHeight="1" x14ac:dyDescent="0.15">
      <c r="B21" t="s">
        <v>161</v>
      </c>
      <c r="C21" s="44">
        <v>1</v>
      </c>
      <c r="D21" s="44">
        <v>1</v>
      </c>
      <c r="E21" s="44">
        <v>1</v>
      </c>
      <c r="F21" s="44">
        <v>1</v>
      </c>
      <c r="G21" s="44">
        <v>1</v>
      </c>
      <c r="H21" s="119">
        <v>0</v>
      </c>
      <c r="I21" s="119">
        <v>0</v>
      </c>
      <c r="J21" s="119">
        <v>0</v>
      </c>
      <c r="K21" s="119">
        <v>0</v>
      </c>
      <c r="L21" s="119">
        <v>0</v>
      </c>
      <c r="M21" s="119">
        <v>0</v>
      </c>
      <c r="N21" s="119">
        <v>0</v>
      </c>
      <c r="O21" s="119">
        <v>0</v>
      </c>
    </row>
    <row r="22" spans="1:15" ht="15.75" customHeight="1" x14ac:dyDescent="0.15">
      <c r="B22" t="s">
        <v>162</v>
      </c>
      <c r="C22" s="44">
        <v>1</v>
      </c>
      <c r="D22" s="44">
        <v>1</v>
      </c>
      <c r="E22" s="44">
        <v>1</v>
      </c>
      <c r="F22" s="44">
        <v>1</v>
      </c>
      <c r="G22" s="44">
        <v>1</v>
      </c>
      <c r="H22" s="119">
        <v>0</v>
      </c>
      <c r="I22" s="119">
        <v>0</v>
      </c>
      <c r="J22" s="119">
        <v>0</v>
      </c>
      <c r="K22" s="119">
        <v>0</v>
      </c>
      <c r="L22" s="119">
        <v>0</v>
      </c>
      <c r="M22" s="119">
        <v>0</v>
      </c>
      <c r="N22" s="119">
        <v>0</v>
      </c>
      <c r="O22" s="119">
        <v>0</v>
      </c>
    </row>
    <row r="23" spans="1:15" ht="15.75" customHeight="1" x14ac:dyDescent="0.15">
      <c r="B23" t="s">
        <v>163</v>
      </c>
      <c r="C23" s="44">
        <v>1</v>
      </c>
      <c r="D23" s="44">
        <v>1</v>
      </c>
      <c r="E23" s="44">
        <v>1</v>
      </c>
      <c r="F23" s="44">
        <v>1</v>
      </c>
      <c r="G23" s="44">
        <v>1</v>
      </c>
      <c r="H23" s="119">
        <v>0</v>
      </c>
      <c r="I23" s="119">
        <v>0</v>
      </c>
      <c r="J23" s="119">
        <v>0</v>
      </c>
      <c r="K23" s="119">
        <v>0</v>
      </c>
      <c r="L23" s="119">
        <v>0</v>
      </c>
      <c r="M23" s="119">
        <v>0</v>
      </c>
      <c r="N23" s="119">
        <v>0</v>
      </c>
      <c r="O23" s="119">
        <v>0</v>
      </c>
    </row>
    <row r="24" spans="1:15" ht="15.75" customHeight="1" x14ac:dyDescent="0.15">
      <c r="C24" s="118"/>
      <c r="D24" s="118"/>
      <c r="E24" s="118"/>
      <c r="F24" s="118"/>
      <c r="G24" s="118"/>
      <c r="H24" s="118"/>
      <c r="I24" s="118"/>
      <c r="J24" s="118"/>
      <c r="K24" s="118"/>
      <c r="L24" s="118"/>
      <c r="M24" s="118"/>
      <c r="N24" s="118"/>
      <c r="O24" s="118"/>
    </row>
    <row r="25" spans="1:15" ht="15.75" customHeight="1" x14ac:dyDescent="0.15">
      <c r="A25" s="9" t="s">
        <v>84</v>
      </c>
      <c r="B25" t="s">
        <v>120</v>
      </c>
      <c r="C25" s="44">
        <v>0</v>
      </c>
      <c r="D25" s="44">
        <v>0</v>
      </c>
      <c r="E25" s="44">
        <v>0</v>
      </c>
      <c r="F25" s="44">
        <v>0</v>
      </c>
      <c r="G25" s="44">
        <v>0</v>
      </c>
      <c r="H25" s="44">
        <v>0</v>
      </c>
      <c r="I25" s="44">
        <v>0</v>
      </c>
      <c r="J25" s="44">
        <v>0</v>
      </c>
      <c r="K25" s="44">
        <v>0</v>
      </c>
      <c r="L25" s="44">
        <v>1</v>
      </c>
      <c r="M25" s="44">
        <v>0</v>
      </c>
      <c r="N25" s="44">
        <v>0</v>
      </c>
      <c r="O25" s="44">
        <v>0</v>
      </c>
    </row>
    <row r="26" spans="1:15" ht="15.75" customHeight="1" x14ac:dyDescent="0.15">
      <c r="B26" t="s">
        <v>121</v>
      </c>
      <c r="C26" s="44">
        <v>0</v>
      </c>
      <c r="D26" s="44">
        <v>0</v>
      </c>
      <c r="E26" s="44">
        <v>0</v>
      </c>
      <c r="F26" s="44">
        <v>0</v>
      </c>
      <c r="G26" s="44">
        <v>0</v>
      </c>
      <c r="H26" s="44">
        <v>0</v>
      </c>
      <c r="I26" s="44">
        <v>0</v>
      </c>
      <c r="J26" s="44">
        <v>0</v>
      </c>
      <c r="K26" s="44">
        <v>0</v>
      </c>
      <c r="L26" s="44">
        <v>1</v>
      </c>
      <c r="M26" s="44">
        <v>1</v>
      </c>
      <c r="N26" s="44">
        <v>1</v>
      </c>
      <c r="O26" s="44">
        <v>1</v>
      </c>
    </row>
    <row r="27" spans="1:15" ht="15.75" customHeight="1" x14ac:dyDescent="0.15">
      <c r="B27" t="s">
        <v>122</v>
      </c>
      <c r="C27" s="44">
        <v>0</v>
      </c>
      <c r="D27" s="44">
        <v>0</v>
      </c>
      <c r="E27" s="44">
        <v>0</v>
      </c>
      <c r="F27" s="44">
        <v>0</v>
      </c>
      <c r="G27" s="44">
        <v>0</v>
      </c>
      <c r="H27" s="44">
        <v>0</v>
      </c>
      <c r="I27" s="44">
        <v>0</v>
      </c>
      <c r="J27" s="44">
        <v>0</v>
      </c>
      <c r="K27" s="44">
        <v>0</v>
      </c>
      <c r="L27" s="44">
        <v>1</v>
      </c>
      <c r="M27" s="44">
        <v>1</v>
      </c>
      <c r="N27" s="44">
        <v>1</v>
      </c>
      <c r="O27" s="44">
        <v>1</v>
      </c>
    </row>
    <row r="28" spans="1:15" ht="15.75" customHeight="1" x14ac:dyDescent="0.15">
      <c r="B28" t="s">
        <v>123</v>
      </c>
      <c r="C28" s="44">
        <v>0</v>
      </c>
      <c r="D28" s="44">
        <v>0</v>
      </c>
      <c r="E28" s="44">
        <v>0</v>
      </c>
      <c r="F28" s="44">
        <v>0</v>
      </c>
      <c r="G28" s="44">
        <v>0</v>
      </c>
      <c r="H28" s="44">
        <v>0</v>
      </c>
      <c r="I28" s="44">
        <v>0</v>
      </c>
      <c r="J28" s="44">
        <v>0</v>
      </c>
      <c r="K28" s="44">
        <v>0</v>
      </c>
      <c r="L28" s="44">
        <v>1</v>
      </c>
      <c r="M28" s="44">
        <v>0</v>
      </c>
      <c r="N28" s="44">
        <v>0</v>
      </c>
      <c r="O28" s="44">
        <v>0</v>
      </c>
    </row>
    <row r="29" spans="1:15" ht="15.75" customHeight="1" x14ac:dyDescent="0.15">
      <c r="B29" t="s">
        <v>124</v>
      </c>
      <c r="C29" s="44">
        <v>0</v>
      </c>
      <c r="D29" s="44">
        <v>0</v>
      </c>
      <c r="E29" s="44">
        <v>0</v>
      </c>
      <c r="F29" s="44">
        <v>0</v>
      </c>
      <c r="G29" s="44">
        <v>0</v>
      </c>
      <c r="H29" s="44">
        <v>0</v>
      </c>
      <c r="I29" s="44">
        <v>0</v>
      </c>
      <c r="J29" s="44">
        <v>0</v>
      </c>
      <c r="K29" s="44">
        <v>0</v>
      </c>
      <c r="L29" s="44">
        <v>1</v>
      </c>
      <c r="M29" s="44">
        <v>1</v>
      </c>
      <c r="N29" s="44">
        <v>1</v>
      </c>
      <c r="O29" s="44">
        <v>1</v>
      </c>
    </row>
    <row r="30" spans="1:15" ht="15.75" customHeight="1" x14ac:dyDescent="0.15">
      <c r="B30" t="s">
        <v>125</v>
      </c>
      <c r="C30" s="44">
        <v>0</v>
      </c>
      <c r="D30" s="44">
        <v>0</v>
      </c>
      <c r="E30" s="44">
        <v>0</v>
      </c>
      <c r="F30" s="44">
        <v>0</v>
      </c>
      <c r="G30" s="44">
        <v>0</v>
      </c>
      <c r="H30" s="44">
        <v>0</v>
      </c>
      <c r="I30" s="44">
        <v>0</v>
      </c>
      <c r="J30" s="44">
        <v>0</v>
      </c>
      <c r="K30" s="44">
        <v>0</v>
      </c>
      <c r="L30" s="44">
        <v>1</v>
      </c>
      <c r="M30" s="44">
        <v>1</v>
      </c>
      <c r="N30" s="44">
        <v>1</v>
      </c>
      <c r="O30" s="44">
        <v>1</v>
      </c>
    </row>
    <row r="31" spans="1:15" ht="15.75" customHeight="1" x14ac:dyDescent="0.15">
      <c r="B31" t="s">
        <v>126</v>
      </c>
      <c r="C31" s="44">
        <v>0</v>
      </c>
      <c r="D31" s="44">
        <v>0</v>
      </c>
      <c r="E31" s="44">
        <v>0</v>
      </c>
      <c r="F31" s="44">
        <v>0</v>
      </c>
      <c r="G31" s="44">
        <v>0</v>
      </c>
      <c r="H31" s="44">
        <v>0</v>
      </c>
      <c r="I31" s="44">
        <v>0</v>
      </c>
      <c r="J31" s="44">
        <v>0</v>
      </c>
      <c r="K31" s="44">
        <v>0</v>
      </c>
      <c r="L31" s="44">
        <v>1</v>
      </c>
      <c r="M31" s="44">
        <v>1</v>
      </c>
      <c r="N31" s="44">
        <v>1</v>
      </c>
      <c r="O31" s="44">
        <v>1</v>
      </c>
    </row>
    <row r="32" spans="1:15" ht="15.75" customHeight="1" x14ac:dyDescent="0.15">
      <c r="A32" s="9"/>
      <c r="B32" t="s">
        <v>128</v>
      </c>
      <c r="C32" s="44">
        <v>0</v>
      </c>
      <c r="D32" s="44">
        <v>0</v>
      </c>
      <c r="E32" s="44">
        <v>0</v>
      </c>
      <c r="F32" s="44">
        <v>0</v>
      </c>
      <c r="G32" s="44">
        <v>0</v>
      </c>
      <c r="H32" s="44">
        <v>0</v>
      </c>
      <c r="I32" s="44">
        <v>0</v>
      </c>
      <c r="J32" s="44">
        <v>0</v>
      </c>
      <c r="K32" s="44">
        <v>0</v>
      </c>
      <c r="L32" s="44">
        <v>1</v>
      </c>
      <c r="M32" s="44">
        <v>0</v>
      </c>
      <c r="N32" s="44">
        <v>0</v>
      </c>
      <c r="O32" s="44">
        <v>0</v>
      </c>
    </row>
    <row r="33" spans="1:15" ht="15.75" customHeight="1" x14ac:dyDescent="0.15">
      <c r="B33" t="s">
        <v>129</v>
      </c>
      <c r="C33" s="44">
        <v>0</v>
      </c>
      <c r="D33" s="44">
        <v>0</v>
      </c>
      <c r="E33" s="44">
        <v>0</v>
      </c>
      <c r="F33" s="44">
        <v>0</v>
      </c>
      <c r="G33" s="44">
        <v>0</v>
      </c>
      <c r="H33" s="44">
        <v>0</v>
      </c>
      <c r="I33" s="44">
        <v>0</v>
      </c>
      <c r="J33" s="44">
        <v>0</v>
      </c>
      <c r="K33" s="44">
        <v>0</v>
      </c>
      <c r="L33" s="44">
        <v>1</v>
      </c>
      <c r="M33" s="44">
        <v>1</v>
      </c>
      <c r="N33" s="44">
        <v>1</v>
      </c>
      <c r="O33" s="44">
        <v>1</v>
      </c>
    </row>
    <row r="34" spans="1:15" ht="15.75" customHeight="1" x14ac:dyDescent="0.15">
      <c r="B34" t="s">
        <v>130</v>
      </c>
      <c r="C34" s="44">
        <v>0</v>
      </c>
      <c r="D34" s="44">
        <v>0</v>
      </c>
      <c r="E34" s="44">
        <v>0</v>
      </c>
      <c r="F34" s="44">
        <v>0</v>
      </c>
      <c r="G34" s="44">
        <v>0</v>
      </c>
      <c r="H34" s="44">
        <v>0</v>
      </c>
      <c r="I34" s="44">
        <v>0</v>
      </c>
      <c r="J34" s="44">
        <v>0</v>
      </c>
      <c r="K34" s="44">
        <v>0</v>
      </c>
      <c r="L34" s="44">
        <v>1</v>
      </c>
      <c r="M34" s="44">
        <v>1</v>
      </c>
      <c r="N34" s="44">
        <v>1</v>
      </c>
      <c r="O34" s="44">
        <v>1</v>
      </c>
    </row>
    <row r="35" spans="1:15" ht="15.75" customHeight="1" x14ac:dyDescent="0.15">
      <c r="B35" t="s">
        <v>131</v>
      </c>
      <c r="C35" s="44">
        <v>0</v>
      </c>
      <c r="D35" s="44">
        <v>0</v>
      </c>
      <c r="E35" s="44">
        <v>0</v>
      </c>
      <c r="F35" s="44">
        <v>0</v>
      </c>
      <c r="G35" s="44">
        <v>0</v>
      </c>
      <c r="H35" s="44">
        <v>0</v>
      </c>
      <c r="I35" s="44">
        <v>0</v>
      </c>
      <c r="J35" s="44">
        <v>0</v>
      </c>
      <c r="K35" s="44">
        <v>0</v>
      </c>
      <c r="L35" s="44">
        <v>1</v>
      </c>
      <c r="M35" s="44">
        <v>0</v>
      </c>
      <c r="N35" s="44">
        <v>0</v>
      </c>
      <c r="O35" s="44">
        <v>0</v>
      </c>
    </row>
    <row r="36" spans="1:15" ht="15.75" customHeight="1" x14ac:dyDescent="0.15">
      <c r="B36" t="s">
        <v>132</v>
      </c>
      <c r="C36" s="44">
        <v>0</v>
      </c>
      <c r="D36" s="44">
        <v>0</v>
      </c>
      <c r="E36" s="44">
        <v>0</v>
      </c>
      <c r="F36" s="44">
        <v>0</v>
      </c>
      <c r="G36" s="44">
        <v>0</v>
      </c>
      <c r="H36" s="44">
        <v>0</v>
      </c>
      <c r="I36" s="44">
        <v>0</v>
      </c>
      <c r="J36" s="44">
        <v>0</v>
      </c>
      <c r="K36" s="44">
        <v>0</v>
      </c>
      <c r="L36" s="44">
        <v>1</v>
      </c>
      <c r="M36" s="44">
        <v>1</v>
      </c>
      <c r="N36" s="44">
        <v>1</v>
      </c>
      <c r="O36" s="44">
        <v>1</v>
      </c>
    </row>
    <row r="37" spans="1:15" ht="15.75" customHeight="1" x14ac:dyDescent="0.15">
      <c r="B37" t="s">
        <v>133</v>
      </c>
      <c r="C37" s="44">
        <v>0</v>
      </c>
      <c r="D37" s="44">
        <v>0</v>
      </c>
      <c r="E37" s="44">
        <v>0</v>
      </c>
      <c r="F37" s="44">
        <v>0</v>
      </c>
      <c r="G37" s="44">
        <v>0</v>
      </c>
      <c r="H37" s="44">
        <v>0</v>
      </c>
      <c r="I37" s="44">
        <v>0</v>
      </c>
      <c r="J37" s="44">
        <v>0</v>
      </c>
      <c r="K37" s="44">
        <v>0</v>
      </c>
      <c r="L37" s="44">
        <v>1</v>
      </c>
      <c r="M37" s="44">
        <v>1</v>
      </c>
      <c r="N37" s="44">
        <v>1</v>
      </c>
      <c r="O37" s="44">
        <v>1</v>
      </c>
    </row>
    <row r="38" spans="1:15" ht="15.75" customHeight="1" x14ac:dyDescent="0.15">
      <c r="B38" t="s">
        <v>134</v>
      </c>
      <c r="C38" s="44">
        <v>0</v>
      </c>
      <c r="D38" s="44">
        <v>0</v>
      </c>
      <c r="E38" s="44">
        <v>0</v>
      </c>
      <c r="F38" s="44">
        <v>0</v>
      </c>
      <c r="G38" s="44">
        <v>0</v>
      </c>
      <c r="H38" s="44">
        <v>0</v>
      </c>
      <c r="I38" s="44">
        <v>0</v>
      </c>
      <c r="J38" s="44">
        <v>0</v>
      </c>
      <c r="K38" s="44">
        <v>0</v>
      </c>
      <c r="L38" s="44">
        <v>1</v>
      </c>
      <c r="M38" s="44">
        <v>1</v>
      </c>
      <c r="N38" s="44">
        <v>1</v>
      </c>
      <c r="O38" s="44">
        <v>1</v>
      </c>
    </row>
    <row r="39" spans="1:15" ht="15.75" customHeight="1" x14ac:dyDescent="0.15">
      <c r="B39" t="s">
        <v>185</v>
      </c>
      <c r="C39" s="44">
        <v>0</v>
      </c>
      <c r="D39" s="44">
        <v>0</v>
      </c>
      <c r="E39" s="44">
        <v>0</v>
      </c>
      <c r="F39" s="44">
        <v>0</v>
      </c>
      <c r="G39" s="44">
        <v>0</v>
      </c>
      <c r="H39" s="44">
        <v>0</v>
      </c>
      <c r="I39" s="44">
        <v>0</v>
      </c>
      <c r="J39" s="44">
        <v>0</v>
      </c>
      <c r="K39" s="44">
        <v>0</v>
      </c>
      <c r="L39" s="119">
        <v>1</v>
      </c>
      <c r="M39" s="119">
        <v>1</v>
      </c>
      <c r="N39" s="119">
        <v>1</v>
      </c>
      <c r="O39" s="119">
        <v>1</v>
      </c>
    </row>
    <row r="40" spans="1:15" ht="15.75" customHeight="1" x14ac:dyDescent="0.15">
      <c r="B40" s="10" t="s">
        <v>266</v>
      </c>
      <c r="C40" s="44">
        <v>0</v>
      </c>
      <c r="D40" s="44">
        <v>0</v>
      </c>
      <c r="E40" s="44">
        <v>0</v>
      </c>
      <c r="F40" s="44">
        <v>0</v>
      </c>
      <c r="G40" s="44">
        <v>0</v>
      </c>
      <c r="H40" s="44">
        <v>0</v>
      </c>
      <c r="I40" s="44">
        <v>0</v>
      </c>
      <c r="J40" s="44">
        <v>0</v>
      </c>
      <c r="K40" s="44">
        <v>0</v>
      </c>
      <c r="L40" s="44">
        <v>1</v>
      </c>
      <c r="M40" s="44">
        <v>1</v>
      </c>
      <c r="N40" s="44">
        <v>1</v>
      </c>
      <c r="O40" s="44">
        <v>1</v>
      </c>
    </row>
    <row r="41" spans="1:15" ht="15.75" customHeight="1" x14ac:dyDescent="0.15">
      <c r="B41" s="11"/>
      <c r="C41" s="44"/>
      <c r="D41" s="44"/>
      <c r="E41" s="120"/>
      <c r="F41" s="120"/>
      <c r="G41" s="120"/>
      <c r="H41" s="120"/>
      <c r="I41" s="120"/>
      <c r="J41" s="118"/>
      <c r="K41" s="118"/>
      <c r="L41" s="118"/>
      <c r="M41" s="118"/>
      <c r="N41" s="118"/>
      <c r="O41" s="118"/>
    </row>
    <row r="42" spans="1:15" ht="15.75" customHeight="1" x14ac:dyDescent="0.15">
      <c r="A42" s="9" t="s">
        <v>79</v>
      </c>
      <c r="B42" t="s">
        <v>256</v>
      </c>
      <c r="C42" s="44">
        <v>1</v>
      </c>
      <c r="D42" s="44">
        <v>1</v>
      </c>
      <c r="E42" s="44">
        <v>1</v>
      </c>
      <c r="F42" s="44">
        <v>1</v>
      </c>
      <c r="G42" s="44">
        <v>1</v>
      </c>
      <c r="H42" s="44">
        <v>1</v>
      </c>
      <c r="I42" s="44">
        <v>1</v>
      </c>
      <c r="J42" s="44">
        <v>1</v>
      </c>
      <c r="K42" s="44">
        <v>1</v>
      </c>
      <c r="L42" s="44">
        <v>1</v>
      </c>
      <c r="M42" s="44">
        <v>1</v>
      </c>
      <c r="N42" s="44">
        <v>1</v>
      </c>
      <c r="O42" s="44">
        <v>1</v>
      </c>
    </row>
    <row r="43" spans="1:15" ht="15.75" customHeight="1" x14ac:dyDescent="0.15">
      <c r="B43" t="s">
        <v>257</v>
      </c>
      <c r="C43" s="44">
        <v>1</v>
      </c>
      <c r="D43" s="44">
        <v>1</v>
      </c>
      <c r="E43" s="44">
        <v>1</v>
      </c>
      <c r="F43" s="44">
        <v>1</v>
      </c>
      <c r="G43" s="44">
        <v>1</v>
      </c>
      <c r="H43" s="44">
        <v>1</v>
      </c>
      <c r="I43" s="44">
        <v>1</v>
      </c>
      <c r="J43" s="44">
        <v>1</v>
      </c>
      <c r="K43" s="44">
        <v>1</v>
      </c>
      <c r="L43" s="44">
        <v>1</v>
      </c>
      <c r="M43" s="44">
        <v>1</v>
      </c>
      <c r="N43" s="44">
        <v>1</v>
      </c>
      <c r="O43" s="44">
        <v>1</v>
      </c>
    </row>
    <row r="44" spans="1:15" ht="15.75" customHeight="1" x14ac:dyDescent="0.15">
      <c r="B44" t="s">
        <v>258</v>
      </c>
      <c r="C44" s="44">
        <v>1</v>
      </c>
      <c r="D44" s="44">
        <v>1</v>
      </c>
      <c r="E44" s="44">
        <v>1</v>
      </c>
      <c r="F44" s="44">
        <v>1</v>
      </c>
      <c r="G44" s="44">
        <v>1</v>
      </c>
      <c r="H44" s="44">
        <v>1</v>
      </c>
      <c r="I44" s="44">
        <v>1</v>
      </c>
      <c r="J44" s="44">
        <v>1</v>
      </c>
      <c r="K44" s="44">
        <v>1</v>
      </c>
      <c r="L44" s="44">
        <v>1</v>
      </c>
      <c r="M44" s="44">
        <v>1</v>
      </c>
      <c r="N44" s="44">
        <v>1</v>
      </c>
      <c r="O44" s="44">
        <v>1</v>
      </c>
    </row>
    <row r="45" spans="1:15" ht="15.75" customHeight="1" x14ac:dyDescent="0.15">
      <c r="B45" t="s">
        <v>259</v>
      </c>
      <c r="C45" s="44">
        <v>1</v>
      </c>
      <c r="D45" s="44">
        <v>1</v>
      </c>
      <c r="E45" s="44">
        <v>1</v>
      </c>
      <c r="F45" s="44">
        <v>1</v>
      </c>
      <c r="G45" s="44">
        <v>1</v>
      </c>
      <c r="H45" s="44">
        <v>1</v>
      </c>
      <c r="I45" s="44">
        <v>1</v>
      </c>
      <c r="J45" s="44">
        <v>1</v>
      </c>
      <c r="K45" s="44">
        <v>1</v>
      </c>
      <c r="L45" s="44">
        <v>1</v>
      </c>
      <c r="M45" s="44">
        <v>1</v>
      </c>
      <c r="N45" s="44">
        <v>1</v>
      </c>
      <c r="O45" s="44">
        <v>1</v>
      </c>
    </row>
    <row r="46" spans="1:15" ht="15.75" customHeight="1" x14ac:dyDescent="0.15">
      <c r="B46" t="s">
        <v>260</v>
      </c>
      <c r="C46" s="44">
        <v>1</v>
      </c>
      <c r="D46" s="44">
        <v>1</v>
      </c>
      <c r="E46" s="44">
        <v>1</v>
      </c>
      <c r="F46" s="44">
        <v>1</v>
      </c>
      <c r="G46" s="44">
        <v>1</v>
      </c>
      <c r="H46" s="44">
        <v>1</v>
      </c>
      <c r="I46" s="44">
        <v>1</v>
      </c>
      <c r="J46" s="44">
        <v>1</v>
      </c>
      <c r="K46" s="44">
        <v>1</v>
      </c>
      <c r="L46" s="44">
        <v>1</v>
      </c>
      <c r="M46" s="44">
        <v>1</v>
      </c>
      <c r="N46" s="44">
        <v>1</v>
      </c>
      <c r="O46" s="44">
        <v>1</v>
      </c>
    </row>
    <row r="47" spans="1:15" ht="15.75" customHeight="1" x14ac:dyDescent="0.15">
      <c r="B47" t="s">
        <v>261</v>
      </c>
      <c r="C47" s="44">
        <v>1</v>
      </c>
      <c r="D47" s="44">
        <v>1</v>
      </c>
      <c r="E47" s="44">
        <v>1</v>
      </c>
      <c r="F47" s="44">
        <v>1</v>
      </c>
      <c r="G47" s="44">
        <v>1</v>
      </c>
      <c r="H47" s="44">
        <v>0</v>
      </c>
      <c r="I47" s="44">
        <v>0</v>
      </c>
      <c r="J47" s="44">
        <v>0</v>
      </c>
      <c r="K47" s="44">
        <v>0</v>
      </c>
      <c r="L47" s="44">
        <v>0</v>
      </c>
      <c r="M47" s="44">
        <v>0</v>
      </c>
      <c r="N47" s="44">
        <v>0</v>
      </c>
      <c r="O47" s="44">
        <v>0</v>
      </c>
    </row>
    <row r="48" spans="1:15" ht="15.75" customHeight="1" x14ac:dyDescent="0.15">
      <c r="B48" t="s">
        <v>262</v>
      </c>
      <c r="C48" s="44">
        <v>1</v>
      </c>
      <c r="D48" s="44">
        <v>1</v>
      </c>
      <c r="E48" s="44">
        <v>1</v>
      </c>
      <c r="F48" s="44">
        <v>1</v>
      </c>
      <c r="G48" s="44">
        <v>1</v>
      </c>
      <c r="H48" s="44">
        <v>0</v>
      </c>
      <c r="I48" s="44">
        <v>0</v>
      </c>
      <c r="J48" s="44">
        <v>0</v>
      </c>
      <c r="K48" s="44">
        <v>0</v>
      </c>
      <c r="L48" s="44">
        <v>0</v>
      </c>
      <c r="M48" s="44">
        <v>0</v>
      </c>
      <c r="N48" s="44">
        <v>0</v>
      </c>
      <c r="O48" s="44">
        <v>0</v>
      </c>
    </row>
    <row r="49" spans="1:15" ht="15.75" customHeight="1" x14ac:dyDescent="0.15">
      <c r="B49" s="4" t="s">
        <v>263</v>
      </c>
      <c r="C49" s="44">
        <v>0</v>
      </c>
      <c r="D49" s="44">
        <v>0</v>
      </c>
      <c r="E49" s="44">
        <v>0</v>
      </c>
      <c r="F49" s="44">
        <v>0</v>
      </c>
      <c r="G49" s="44">
        <v>0</v>
      </c>
      <c r="H49" s="44">
        <v>1</v>
      </c>
      <c r="I49" s="44">
        <v>1</v>
      </c>
      <c r="J49" s="44">
        <v>1</v>
      </c>
      <c r="K49" s="44">
        <v>1</v>
      </c>
      <c r="L49" s="44">
        <v>0</v>
      </c>
      <c r="M49" s="44">
        <v>0</v>
      </c>
      <c r="N49" s="44">
        <v>0</v>
      </c>
      <c r="O49" s="44">
        <v>0</v>
      </c>
    </row>
    <row r="50" spans="1:15" ht="15.75" customHeight="1" x14ac:dyDescent="0.15">
      <c r="B50" s="4" t="s">
        <v>264</v>
      </c>
      <c r="C50" s="44">
        <v>0</v>
      </c>
      <c r="D50" s="44">
        <v>0</v>
      </c>
      <c r="E50" s="44">
        <v>0</v>
      </c>
      <c r="F50" s="44">
        <v>0</v>
      </c>
      <c r="G50" s="44">
        <v>0</v>
      </c>
      <c r="H50" s="44">
        <v>1</v>
      </c>
      <c r="I50" s="44">
        <v>1</v>
      </c>
      <c r="J50" s="44">
        <v>1</v>
      </c>
      <c r="K50" s="44">
        <v>1</v>
      </c>
      <c r="L50" s="44">
        <v>0</v>
      </c>
      <c r="M50" s="44">
        <v>0</v>
      </c>
      <c r="N50" s="44">
        <v>0</v>
      </c>
      <c r="O50" s="44">
        <v>0</v>
      </c>
    </row>
    <row r="51" spans="1:15" ht="15.75" customHeight="1" x14ac:dyDescent="0.15">
      <c r="B51" s="4" t="s">
        <v>265</v>
      </c>
      <c r="C51" s="44">
        <v>0</v>
      </c>
      <c r="D51" s="44">
        <v>0</v>
      </c>
      <c r="E51" s="44">
        <v>0</v>
      </c>
      <c r="F51" s="44">
        <v>0</v>
      </c>
      <c r="G51" s="44">
        <v>0</v>
      </c>
      <c r="H51" s="44">
        <v>1</v>
      </c>
      <c r="I51" s="44">
        <v>1</v>
      </c>
      <c r="J51" s="44">
        <v>1</v>
      </c>
      <c r="K51" s="44">
        <v>1</v>
      </c>
      <c r="L51" s="44">
        <v>0</v>
      </c>
      <c r="M51" s="44">
        <v>0</v>
      </c>
      <c r="N51" s="44">
        <v>0</v>
      </c>
      <c r="O51" s="44">
        <v>0</v>
      </c>
    </row>
    <row r="52" spans="1:15" ht="15.75" customHeight="1" x14ac:dyDescent="0.15">
      <c r="A52" s="10"/>
      <c r="B52" s="11" t="s">
        <v>78</v>
      </c>
      <c r="C52" s="119">
        <v>1</v>
      </c>
      <c r="D52" s="119">
        <v>1</v>
      </c>
      <c r="E52" s="119">
        <v>1</v>
      </c>
      <c r="F52" s="119">
        <v>1</v>
      </c>
      <c r="G52" s="119">
        <v>1</v>
      </c>
      <c r="H52" s="119">
        <v>1</v>
      </c>
      <c r="I52" s="119">
        <v>1</v>
      </c>
      <c r="J52" s="119">
        <v>1</v>
      </c>
      <c r="K52" s="119">
        <v>1</v>
      </c>
      <c r="L52" s="119">
        <v>1</v>
      </c>
      <c r="M52" s="119">
        <v>1</v>
      </c>
      <c r="N52" s="119">
        <v>1</v>
      </c>
      <c r="O52" s="119">
        <v>1</v>
      </c>
    </row>
    <row r="53" spans="1:15" s="10" customFormat="1" ht="15.75" customHeight="1" x14ac:dyDescent="0.15">
      <c r="B53" s="11" t="s">
        <v>144</v>
      </c>
      <c r="C53" s="114">
        <v>1</v>
      </c>
      <c r="D53" s="114">
        <v>0</v>
      </c>
      <c r="E53" s="121">
        <v>1</v>
      </c>
      <c r="F53" s="121">
        <v>1</v>
      </c>
      <c r="G53" s="121">
        <v>1</v>
      </c>
      <c r="H53" s="121">
        <v>1</v>
      </c>
      <c r="I53" s="121">
        <v>1</v>
      </c>
      <c r="J53" s="121">
        <v>1</v>
      </c>
      <c r="K53" s="121">
        <v>1</v>
      </c>
      <c r="L53" s="121">
        <v>1</v>
      </c>
      <c r="M53" s="121">
        <v>1</v>
      </c>
      <c r="N53" s="121">
        <v>1</v>
      </c>
      <c r="O53" s="121">
        <v>1</v>
      </c>
    </row>
    <row r="54" spans="1:15" s="10" customFormat="1" ht="15.75" customHeight="1" x14ac:dyDescent="0.15">
      <c r="B54" s="11" t="s">
        <v>145</v>
      </c>
      <c r="C54" s="114">
        <v>1</v>
      </c>
      <c r="D54" s="114">
        <v>0</v>
      </c>
      <c r="E54" s="114">
        <v>1</v>
      </c>
      <c r="F54" s="114">
        <v>1</v>
      </c>
      <c r="G54" s="114">
        <v>1</v>
      </c>
      <c r="H54" s="114">
        <v>1</v>
      </c>
      <c r="I54" s="114">
        <v>1</v>
      </c>
      <c r="J54" s="114">
        <v>1</v>
      </c>
      <c r="K54" s="114">
        <v>1</v>
      </c>
      <c r="L54" s="114">
        <v>1</v>
      </c>
      <c r="M54" s="114">
        <v>1</v>
      </c>
      <c r="N54" s="114">
        <v>1</v>
      </c>
      <c r="O54" s="114">
        <v>1</v>
      </c>
    </row>
    <row r="55" spans="1:15" s="10" customFormat="1" ht="15.75" customHeight="1" x14ac:dyDescent="0.15">
      <c r="B55" s="11" t="s">
        <v>146</v>
      </c>
      <c r="C55" s="114">
        <v>1</v>
      </c>
      <c r="D55" s="114">
        <v>0</v>
      </c>
      <c r="E55" s="114">
        <v>1</v>
      </c>
      <c r="F55" s="114">
        <v>1</v>
      </c>
      <c r="G55" s="114">
        <v>1</v>
      </c>
      <c r="H55" s="114">
        <v>1</v>
      </c>
      <c r="I55" s="114">
        <v>1</v>
      </c>
      <c r="J55" s="114">
        <v>1</v>
      </c>
      <c r="K55" s="114">
        <v>1</v>
      </c>
      <c r="L55" s="114">
        <v>1</v>
      </c>
      <c r="M55" s="114">
        <v>1</v>
      </c>
      <c r="N55" s="114">
        <v>1</v>
      </c>
      <c r="O55" s="114">
        <v>1</v>
      </c>
    </row>
    <row r="56" spans="1:15" ht="15" customHeight="1" x14ac:dyDescent="0.15">
      <c r="B56" s="4" t="s">
        <v>97</v>
      </c>
      <c r="C56" s="3">
        <v>1</v>
      </c>
      <c r="D56" s="3">
        <v>0</v>
      </c>
      <c r="E56" s="31">
        <v>1</v>
      </c>
      <c r="F56" s="31">
        <v>1</v>
      </c>
      <c r="G56" s="31">
        <v>1</v>
      </c>
      <c r="H56" s="31">
        <v>1</v>
      </c>
      <c r="I56" s="31">
        <v>1</v>
      </c>
      <c r="J56" s="31">
        <v>1</v>
      </c>
      <c r="K56" s="31">
        <v>1</v>
      </c>
      <c r="L56" s="31">
        <v>1</v>
      </c>
      <c r="M56" s="31">
        <v>1</v>
      </c>
      <c r="N56" s="31">
        <v>1</v>
      </c>
      <c r="O56" s="31"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C54"/>
  <sheetViews>
    <sheetView workbookViewId="0">
      <selection activeCell="B37" sqref="B37"/>
    </sheetView>
  </sheetViews>
  <sheetFormatPr baseColWidth="10" defaultRowHeight="13" x14ac:dyDescent="0.15"/>
  <cols>
    <col min="1" max="1" width="53" bestFit="1" customWidth="1"/>
    <col min="2" max="2" width="86" bestFit="1" customWidth="1"/>
    <col min="3" max="3" width="30.5" bestFit="1" customWidth="1"/>
  </cols>
  <sheetData>
    <row r="1" spans="1:3" x14ac:dyDescent="0.15">
      <c r="A1" s="9" t="s">
        <v>203</v>
      </c>
      <c r="B1" s="9" t="s">
        <v>225</v>
      </c>
      <c r="C1" s="9" t="s">
        <v>224</v>
      </c>
    </row>
    <row r="2" spans="1:3" x14ac:dyDescent="0.15">
      <c r="A2" t="str">
        <f>'Programs to include'!A2</f>
        <v>Balanced energy-protein supplementation</v>
      </c>
    </row>
    <row r="3" spans="1:3" x14ac:dyDescent="0.15">
      <c r="A3" s="4" t="str">
        <f>'Programs to include'!A3</f>
        <v>Birth age program</v>
      </c>
    </row>
    <row r="4" spans="1:3" ht="14" x14ac:dyDescent="0.15">
      <c r="A4" s="58" t="str">
        <f>'Programs to include'!A4</f>
        <v>Calcium supplementation</v>
      </c>
    </row>
    <row r="5" spans="1:3" x14ac:dyDescent="0.15">
      <c r="A5" s="11" t="str">
        <f>'Programs to include'!A5</f>
        <v>Cash transfers</v>
      </c>
    </row>
    <row r="6" spans="1:3" x14ac:dyDescent="0.15">
      <c r="A6" s="11" t="str">
        <f>'Programs to include'!A6</f>
        <v>Family Planning</v>
      </c>
    </row>
    <row r="7" spans="1:3" x14ac:dyDescent="0.15">
      <c r="A7" s="11" t="str">
        <f>'Programs to include'!A7</f>
        <v>IFA fortification of maize</v>
      </c>
    </row>
    <row r="8" spans="1:3" x14ac:dyDescent="0.15">
      <c r="A8" t="str">
        <f>'Programs to include'!A8</f>
        <v>IFA fortification of rice</v>
      </c>
    </row>
    <row r="9" spans="1:3" x14ac:dyDescent="0.15">
      <c r="A9" t="str">
        <f>'Programs to include'!A9</f>
        <v>IFA fortification of wheat flour</v>
      </c>
      <c r="C9" s="4"/>
    </row>
    <row r="10" spans="1:3" x14ac:dyDescent="0.15">
      <c r="A10" t="str">
        <f>'Programs to include'!A10</f>
        <v>IFAS not poor: community</v>
      </c>
    </row>
    <row r="11" spans="1:3" x14ac:dyDescent="0.15">
      <c r="A11" t="str">
        <f>'Programs to include'!A11</f>
        <v>IFAS not poor: community (malaria area)</v>
      </c>
      <c r="C11" s="4" t="s">
        <v>78</v>
      </c>
    </row>
    <row r="12" spans="1:3" x14ac:dyDescent="0.15">
      <c r="A12" t="str">
        <f>'Programs to include'!A12</f>
        <v>IFAS not poor: hospital</v>
      </c>
    </row>
    <row r="13" spans="1:3" x14ac:dyDescent="0.15">
      <c r="A13" t="str">
        <f>'Programs to include'!A13</f>
        <v>IFAS not poor: hospital (malaria area)</v>
      </c>
      <c r="C13" s="4" t="s">
        <v>78</v>
      </c>
    </row>
    <row r="14" spans="1:3" x14ac:dyDescent="0.15">
      <c r="A14" t="str">
        <f>'Programs to include'!A14</f>
        <v>IFAS not poor: retailer</v>
      </c>
    </row>
    <row r="15" spans="1:3" x14ac:dyDescent="0.15">
      <c r="A15" t="str">
        <f>'Programs to include'!A15</f>
        <v>IFAS not poor: retailer (malaria area)</v>
      </c>
      <c r="C15" s="4" t="s">
        <v>78</v>
      </c>
    </row>
    <row r="16" spans="1:3" x14ac:dyDescent="0.15">
      <c r="A16" t="str">
        <f>'Programs to include'!A16</f>
        <v>IFAS not poor: school</v>
      </c>
    </row>
    <row r="17" spans="1:3" x14ac:dyDescent="0.15">
      <c r="A17" t="str">
        <f>'Programs to include'!A17</f>
        <v>IFAS not poor: school (malaria area)</v>
      </c>
      <c r="C17" s="4" t="s">
        <v>78</v>
      </c>
    </row>
    <row r="18" spans="1:3" x14ac:dyDescent="0.15">
      <c r="A18" t="str">
        <f>'Programs to include'!A18</f>
        <v>IFAS poor: community</v>
      </c>
    </row>
    <row r="19" spans="1:3" x14ac:dyDescent="0.15">
      <c r="A19" t="str">
        <f>'Programs to include'!A19</f>
        <v>IFAS poor: community (malaria area)</v>
      </c>
      <c r="C19" s="4" t="s">
        <v>78</v>
      </c>
    </row>
    <row r="20" spans="1:3" x14ac:dyDescent="0.15">
      <c r="A20" t="str">
        <f>'Programs to include'!A20</f>
        <v>IFAS poor: hospital</v>
      </c>
    </row>
    <row r="21" spans="1:3" x14ac:dyDescent="0.15">
      <c r="A21" t="str">
        <f>'Programs to include'!A21</f>
        <v>IFAS poor: hospital (malaria area)</v>
      </c>
      <c r="C21" s="4" t="s">
        <v>78</v>
      </c>
    </row>
    <row r="22" spans="1:3" x14ac:dyDescent="0.15">
      <c r="A22" t="str">
        <f>'Programs to include'!A22</f>
        <v>IFAS poor: school</v>
      </c>
    </row>
    <row r="23" spans="1:3" x14ac:dyDescent="0.15">
      <c r="A23" s="4" t="str">
        <f>'Programs to include'!A23</f>
        <v>IFAS poor: school (malaria area)</v>
      </c>
      <c r="C23" s="4" t="s">
        <v>78</v>
      </c>
    </row>
    <row r="24" spans="1:3" x14ac:dyDescent="0.15">
      <c r="A24" s="4" t="str">
        <f>'Programs to include'!A24</f>
        <v>IPTp</v>
      </c>
    </row>
    <row r="25" spans="1:3" x14ac:dyDescent="0.15">
      <c r="A25" s="4" t="str">
        <f>'Programs to include'!A25</f>
        <v>Iron and folic acid supplementation for pregnant women</v>
      </c>
      <c r="B25" t="s">
        <v>135</v>
      </c>
    </row>
    <row r="26" spans="1:3" x14ac:dyDescent="0.15">
      <c r="A26" s="4" t="str">
        <f>'Programs to include'!A26</f>
        <v>Iron and folic acid supplementation for pregnant women (malaria area)</v>
      </c>
      <c r="B26" t="s">
        <v>138</v>
      </c>
      <c r="C26" t="s">
        <v>119</v>
      </c>
    </row>
    <row r="27" spans="1:3" x14ac:dyDescent="0.15">
      <c r="A27" s="4" t="str">
        <f>'Programs to include'!A27</f>
        <v>Iron and iodine fortification of salt</v>
      </c>
    </row>
    <row r="28" spans="1:3" x14ac:dyDescent="0.15">
      <c r="A28" s="4" t="str">
        <f>'Programs to include'!A28</f>
        <v>Iron fortification of maize</v>
      </c>
      <c r="B28" s="11" t="s">
        <v>145</v>
      </c>
    </row>
    <row r="29" spans="1:3" x14ac:dyDescent="0.15">
      <c r="A29" s="4" t="str">
        <f>'Programs to include'!A29</f>
        <v>Iron fortification of rice</v>
      </c>
      <c r="B29" s="11" t="s">
        <v>146</v>
      </c>
    </row>
    <row r="30" spans="1:3" x14ac:dyDescent="0.15">
      <c r="A30" t="str">
        <f>'Programs to include'!A30</f>
        <v>Iron fortification of wheat flour</v>
      </c>
      <c r="B30" s="11" t="s">
        <v>144</v>
      </c>
    </row>
    <row r="31" spans="1:3" x14ac:dyDescent="0.15">
      <c r="A31" t="str">
        <f>'Programs to include'!A31</f>
        <v>Long-lasting insecticide-treated bednets</v>
      </c>
    </row>
    <row r="32" spans="1:3" x14ac:dyDescent="0.15">
      <c r="A32" s="4" t="str">
        <f>'Programs to include'!A32</f>
        <v>Mg for eclampsia</v>
      </c>
    </row>
    <row r="33" spans="1:3" x14ac:dyDescent="0.15">
      <c r="A33" s="4" t="str">
        <f>'Programs to include'!A33</f>
        <v>Mg for pre-eclampsia</v>
      </c>
    </row>
    <row r="34" spans="1:3" x14ac:dyDescent="0.15">
      <c r="A34" s="4" t="str">
        <f>'Programs to include'!A34</f>
        <v>Multiple micronutrient supplementation</v>
      </c>
      <c r="C34" s="4"/>
    </row>
    <row r="35" spans="1:3" x14ac:dyDescent="0.15">
      <c r="A35" s="4" t="str">
        <f>'Programs to include'!A35</f>
        <v>Multiple micronutrient supplementation (malaria area)</v>
      </c>
      <c r="C35" t="s">
        <v>119</v>
      </c>
    </row>
    <row r="36" spans="1:3" x14ac:dyDescent="0.15">
      <c r="A36" s="29" t="str">
        <f>'Programs to include'!A36</f>
        <v>Oral rehydration salts</v>
      </c>
      <c r="C36" s="4"/>
    </row>
    <row r="37" spans="1:3" x14ac:dyDescent="0.15">
      <c r="A37" s="4" t="str">
        <f>'Programs to include'!A37</f>
        <v>Public provision of complementary foods</v>
      </c>
      <c r="B37" t="s">
        <v>229</v>
      </c>
    </row>
    <row r="38" spans="1:3" x14ac:dyDescent="0.15">
      <c r="A38" s="4" t="str">
        <f>'Programs to include'!A38</f>
        <v>Public provision of complementary foods with iron</v>
      </c>
    </row>
    <row r="39" spans="1:3" x14ac:dyDescent="0.15">
      <c r="A39" s="4" t="str">
        <f>'Programs to include'!A39</f>
        <v>Public provision of complementary foods with iron (malaria area)</v>
      </c>
      <c r="C39" s="4" t="s">
        <v>78</v>
      </c>
    </row>
    <row r="40" spans="1:3" x14ac:dyDescent="0.15">
      <c r="A40" s="4" t="str">
        <f>'Programs to include'!A40</f>
        <v>Sprinkles</v>
      </c>
      <c r="B40" t="s">
        <v>75</v>
      </c>
    </row>
    <row r="41" spans="1:3" x14ac:dyDescent="0.15">
      <c r="A41" s="4" t="str">
        <f>'Programs to include'!A41</f>
        <v>Sprinkles (malaria area)</v>
      </c>
      <c r="B41" t="s">
        <v>136</v>
      </c>
      <c r="C41" s="4" t="s">
        <v>78</v>
      </c>
    </row>
    <row r="42" spans="1:3" x14ac:dyDescent="0.15">
      <c r="A42" s="4" t="str">
        <f>'Programs to include'!A42</f>
        <v>Treatment of MAM</v>
      </c>
    </row>
    <row r="43" spans="1:3" x14ac:dyDescent="0.15">
      <c r="A43" s="4" t="str">
        <f>'Programs to include'!A43</f>
        <v>Treatment of SAM</v>
      </c>
    </row>
    <row r="44" spans="1:3" x14ac:dyDescent="0.15">
      <c r="A44" t="str">
        <f>'Programs to include'!A44</f>
        <v>Vitamin A supplementation</v>
      </c>
      <c r="B44" s="4" t="s">
        <v>74</v>
      </c>
    </row>
    <row r="45" spans="1:3" x14ac:dyDescent="0.15">
      <c r="A45" t="str">
        <f>'Programs to include'!A45</f>
        <v>WASH: Handwashing</v>
      </c>
      <c r="B45" s="4"/>
    </row>
    <row r="46" spans="1:3" x14ac:dyDescent="0.15">
      <c r="A46" t="str">
        <f>'Programs to include'!A46</f>
        <v>WASH: Hygenic disposal</v>
      </c>
    </row>
    <row r="47" spans="1:3" x14ac:dyDescent="0.15">
      <c r="A47" t="str">
        <f>'Programs to include'!A47</f>
        <v>WASH: Improved sanitation</v>
      </c>
    </row>
    <row r="48" spans="1:3" x14ac:dyDescent="0.15">
      <c r="A48" t="str">
        <f>'Programs to include'!A48</f>
        <v>WASH: Improved water source</v>
      </c>
    </row>
    <row r="49" spans="1:2" x14ac:dyDescent="0.15">
      <c r="A49" t="str">
        <f>'Programs to include'!A49</f>
        <v>WASH: Piped water</v>
      </c>
    </row>
    <row r="50" spans="1:2" x14ac:dyDescent="0.15">
      <c r="A50" t="str">
        <f>'Programs to include'!A50</f>
        <v>Zinc for treatment + ORS</v>
      </c>
    </row>
    <row r="51" spans="1:2" x14ac:dyDescent="0.15">
      <c r="A51" t="str">
        <f>'Programs to include'!A51</f>
        <v>Zinc supplementation</v>
      </c>
      <c r="B51" s="4" t="s">
        <v>74</v>
      </c>
    </row>
    <row r="52" spans="1:2" x14ac:dyDescent="0.15">
      <c r="A52" t="str">
        <f>'Programs to include'!A52</f>
        <v>IYCF 1</v>
      </c>
    </row>
    <row r="53" spans="1:2" x14ac:dyDescent="0.15">
      <c r="A53" t="str">
        <f>'Programs to include'!A53</f>
        <v>IYCF 2</v>
      </c>
    </row>
    <row r="54" spans="1:2" x14ac:dyDescent="0.15">
      <c r="A54" t="str">
        <f>'Programs to include'!A54</f>
        <v>IYCF 3</v>
      </c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K54"/>
  <sheetViews>
    <sheetView topLeftCell="A14" workbookViewId="0">
      <selection activeCell="A38" sqref="A38"/>
    </sheetView>
  </sheetViews>
  <sheetFormatPr baseColWidth="10" defaultRowHeight="13" x14ac:dyDescent="0.15"/>
  <cols>
    <col min="1" max="1" width="53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9" t="s">
        <v>203</v>
      </c>
      <c r="B1" s="9" t="s">
        <v>13</v>
      </c>
      <c r="C1" s="9" t="s">
        <v>204</v>
      </c>
      <c r="D1" s="9" t="s">
        <v>227</v>
      </c>
      <c r="E1" s="9" t="s">
        <v>228</v>
      </c>
      <c r="F1" s="9" t="s">
        <v>36</v>
      </c>
      <c r="G1" s="9" t="s">
        <v>213</v>
      </c>
      <c r="H1" s="9" t="s">
        <v>223</v>
      </c>
      <c r="I1" s="9" t="s">
        <v>222</v>
      </c>
      <c r="J1" s="9" t="s">
        <v>205</v>
      </c>
      <c r="K1" s="9" t="s">
        <v>267</v>
      </c>
    </row>
    <row r="2" spans="1:11" x14ac:dyDescent="0.15">
      <c r="A2" t="str">
        <f>'Programs to include'!A2</f>
        <v>Balanced energy-protein supplementation</v>
      </c>
      <c r="I2" t="s">
        <v>165</v>
      </c>
    </row>
    <row r="3" spans="1:11" x14ac:dyDescent="0.15">
      <c r="A3" t="str">
        <f>'Programs to include'!A3</f>
        <v>Birth age program</v>
      </c>
      <c r="K3" t="s">
        <v>165</v>
      </c>
    </row>
    <row r="4" spans="1:11" x14ac:dyDescent="0.15">
      <c r="A4" t="str">
        <f>'Programs to include'!A4</f>
        <v>Calcium supplementation</v>
      </c>
      <c r="H4" t="s">
        <v>165</v>
      </c>
    </row>
    <row r="5" spans="1:11" x14ac:dyDescent="0.15">
      <c r="A5" t="str">
        <f>'Programs to include'!A5</f>
        <v>Cash transfers</v>
      </c>
      <c r="D5" t="s">
        <v>165</v>
      </c>
    </row>
    <row r="6" spans="1:11" x14ac:dyDescent="0.15">
      <c r="A6" t="str">
        <f>'Programs to include'!A6</f>
        <v>Family Planning</v>
      </c>
      <c r="J6" t="s">
        <v>165</v>
      </c>
    </row>
    <row r="7" spans="1:11" x14ac:dyDescent="0.15">
      <c r="A7" t="str">
        <f>'Programs to include'!A7</f>
        <v>IFA fortification of maize</v>
      </c>
      <c r="C7" t="s">
        <v>165</v>
      </c>
      <c r="H7" t="s">
        <v>165</v>
      </c>
    </row>
    <row r="8" spans="1:11" x14ac:dyDescent="0.15">
      <c r="A8" t="str">
        <f>'Programs to include'!A8</f>
        <v>IFA fortification of rice</v>
      </c>
      <c r="C8" t="s">
        <v>165</v>
      </c>
      <c r="H8" t="s">
        <v>165</v>
      </c>
    </row>
    <row r="9" spans="1:11" x14ac:dyDescent="0.15">
      <c r="A9" t="str">
        <f>'Programs to include'!A9</f>
        <v>IFA fortification of wheat flour</v>
      </c>
      <c r="C9" t="s">
        <v>165</v>
      </c>
      <c r="H9" t="s">
        <v>165</v>
      </c>
    </row>
    <row r="10" spans="1:11" x14ac:dyDescent="0.15">
      <c r="A10" t="str">
        <f>'Programs to include'!A10</f>
        <v>IFAS not poor: community</v>
      </c>
      <c r="C10" t="s">
        <v>165</v>
      </c>
    </row>
    <row r="11" spans="1:11" x14ac:dyDescent="0.15">
      <c r="A11" t="str">
        <f>'Programs to include'!A11</f>
        <v>IFAS not poor: community (malaria area)</v>
      </c>
      <c r="C11" t="s">
        <v>165</v>
      </c>
    </row>
    <row r="12" spans="1:11" x14ac:dyDescent="0.15">
      <c r="A12" t="str">
        <f>'Programs to include'!A12</f>
        <v>IFAS not poor: hospital</v>
      </c>
      <c r="C12" t="s">
        <v>165</v>
      </c>
    </row>
    <row r="13" spans="1:11" x14ac:dyDescent="0.15">
      <c r="A13" t="str">
        <f>'Programs to include'!A13</f>
        <v>IFAS not poor: hospital (malaria area)</v>
      </c>
      <c r="C13" t="s">
        <v>165</v>
      </c>
    </row>
    <row r="14" spans="1:11" x14ac:dyDescent="0.15">
      <c r="A14" t="str">
        <f>'Programs to include'!A14</f>
        <v>IFAS not poor: retailer</v>
      </c>
      <c r="C14" t="s">
        <v>165</v>
      </c>
    </row>
    <row r="15" spans="1:11" x14ac:dyDescent="0.15">
      <c r="A15" t="str">
        <f>'Programs to include'!A15</f>
        <v>IFAS not poor: retailer (malaria area)</v>
      </c>
      <c r="C15" t="s">
        <v>165</v>
      </c>
    </row>
    <row r="16" spans="1:11" x14ac:dyDescent="0.15">
      <c r="A16" t="str">
        <f>'Programs to include'!A16</f>
        <v>IFAS not poor: school</v>
      </c>
      <c r="C16" t="s">
        <v>165</v>
      </c>
    </row>
    <row r="17" spans="1:9" x14ac:dyDescent="0.15">
      <c r="A17" t="str">
        <f>'Programs to include'!A17</f>
        <v>IFAS not poor: school (malaria area)</v>
      </c>
      <c r="C17" t="s">
        <v>165</v>
      </c>
    </row>
    <row r="18" spans="1:9" x14ac:dyDescent="0.15">
      <c r="A18" t="str">
        <f>'Programs to include'!A18</f>
        <v>IFAS poor: community</v>
      </c>
      <c r="C18" t="s">
        <v>165</v>
      </c>
    </row>
    <row r="19" spans="1:9" x14ac:dyDescent="0.15">
      <c r="A19" t="str">
        <f>'Programs to include'!A19</f>
        <v>IFAS poor: community (malaria area)</v>
      </c>
      <c r="C19" t="s">
        <v>165</v>
      </c>
    </row>
    <row r="20" spans="1:9" x14ac:dyDescent="0.15">
      <c r="A20" t="str">
        <f>'Programs to include'!A20</f>
        <v>IFAS poor: hospital</v>
      </c>
      <c r="C20" t="s">
        <v>165</v>
      </c>
    </row>
    <row r="21" spans="1:9" x14ac:dyDescent="0.15">
      <c r="A21" t="str">
        <f>'Programs to include'!A21</f>
        <v>IFAS poor: hospital (malaria area)</v>
      </c>
      <c r="C21" t="s">
        <v>165</v>
      </c>
    </row>
    <row r="22" spans="1:9" x14ac:dyDescent="0.15">
      <c r="A22" t="str">
        <f>'Programs to include'!A22</f>
        <v>IFAS poor: school</v>
      </c>
      <c r="C22" t="s">
        <v>165</v>
      </c>
    </row>
    <row r="23" spans="1:9" x14ac:dyDescent="0.15">
      <c r="A23" t="str">
        <f>'Programs to include'!A23</f>
        <v>IFAS poor: school (malaria area)</v>
      </c>
      <c r="C23" t="s">
        <v>165</v>
      </c>
    </row>
    <row r="24" spans="1:9" x14ac:dyDescent="0.15">
      <c r="A24" t="str">
        <f>'Programs to include'!A24</f>
        <v>IPTp</v>
      </c>
      <c r="C24" t="s">
        <v>165</v>
      </c>
      <c r="H24" t="s">
        <v>165</v>
      </c>
      <c r="I24" t="s">
        <v>165</v>
      </c>
    </row>
    <row r="25" spans="1:9" x14ac:dyDescent="0.15">
      <c r="A25" t="str">
        <f>'Programs to include'!A25</f>
        <v>Iron and folic acid supplementation for pregnant women</v>
      </c>
      <c r="C25" t="s">
        <v>165</v>
      </c>
      <c r="I25" t="s">
        <v>165</v>
      </c>
    </row>
    <row r="26" spans="1:9" x14ac:dyDescent="0.15">
      <c r="A26" t="str">
        <f>'Programs to include'!A26</f>
        <v>Iron and folic acid supplementation for pregnant women (malaria area)</v>
      </c>
      <c r="C26" t="s">
        <v>165</v>
      </c>
      <c r="I26" t="s">
        <v>165</v>
      </c>
    </row>
    <row r="27" spans="1:9" x14ac:dyDescent="0.15">
      <c r="A27" t="str">
        <f>'Programs to include'!A27</f>
        <v>Iron and iodine fortification of salt</v>
      </c>
      <c r="C27" t="s">
        <v>165</v>
      </c>
    </row>
    <row r="28" spans="1:9" x14ac:dyDescent="0.15">
      <c r="A28" t="str">
        <f>'Programs to include'!A28</f>
        <v>Iron fortification of maize</v>
      </c>
      <c r="C28" t="s">
        <v>165</v>
      </c>
    </row>
    <row r="29" spans="1:9" x14ac:dyDescent="0.15">
      <c r="A29" t="str">
        <f>'Programs to include'!A29</f>
        <v>Iron fortification of rice</v>
      </c>
      <c r="C29" t="s">
        <v>165</v>
      </c>
    </row>
    <row r="30" spans="1:9" x14ac:dyDescent="0.15">
      <c r="A30" t="str">
        <f>'Programs to include'!A30</f>
        <v>Iron fortification of wheat flour</v>
      </c>
      <c r="C30" t="s">
        <v>165</v>
      </c>
    </row>
    <row r="31" spans="1:9" x14ac:dyDescent="0.15">
      <c r="A31" t="str">
        <f>'Programs to include'!A31</f>
        <v>Long-lasting insecticide-treated bednets</v>
      </c>
      <c r="C31" t="s">
        <v>165</v>
      </c>
      <c r="I31" t="s">
        <v>165</v>
      </c>
    </row>
    <row r="32" spans="1:9" x14ac:dyDescent="0.15">
      <c r="A32" t="str">
        <f>'Programs to include'!A32</f>
        <v>Mg for eclampsia</v>
      </c>
      <c r="H32" t="s">
        <v>165</v>
      </c>
    </row>
    <row r="33" spans="1:9" x14ac:dyDescent="0.15">
      <c r="A33" t="str">
        <f>'Programs to include'!A33</f>
        <v>Mg for pre-eclampsia</v>
      </c>
      <c r="H33" t="s">
        <v>165</v>
      </c>
    </row>
    <row r="34" spans="1:9" x14ac:dyDescent="0.15">
      <c r="A34" t="str">
        <f>'Programs to include'!A34</f>
        <v>Multiple micronutrient supplementation</v>
      </c>
      <c r="C34" t="s">
        <v>165</v>
      </c>
      <c r="I34" t="s">
        <v>165</v>
      </c>
    </row>
    <row r="35" spans="1:9" x14ac:dyDescent="0.15">
      <c r="A35" t="str">
        <f>'Programs to include'!A35</f>
        <v>Multiple micronutrient supplementation (malaria area)</v>
      </c>
      <c r="C35" t="s">
        <v>165</v>
      </c>
      <c r="I35" t="s">
        <v>165</v>
      </c>
    </row>
    <row r="36" spans="1:9" x14ac:dyDescent="0.15">
      <c r="A36" t="str">
        <f>'Programs to include'!A36</f>
        <v>Oral rehydration salts</v>
      </c>
      <c r="G36" t="s">
        <v>165</v>
      </c>
    </row>
    <row r="37" spans="1:9" x14ac:dyDescent="0.15">
      <c r="A37" t="str">
        <f>'Programs to include'!A37</f>
        <v>Public provision of complementary foods</v>
      </c>
      <c r="B37" t="s">
        <v>165</v>
      </c>
      <c r="D37" t="s">
        <v>165</v>
      </c>
    </row>
    <row r="38" spans="1:9" x14ac:dyDescent="0.15">
      <c r="A38" t="str">
        <f>'Programs to include'!A38</f>
        <v>Public provision of complementary foods with iron</v>
      </c>
      <c r="B38" t="s">
        <v>165</v>
      </c>
      <c r="C38" t="s">
        <v>165</v>
      </c>
      <c r="D38" t="s">
        <v>165</v>
      </c>
    </row>
    <row r="39" spans="1:9" x14ac:dyDescent="0.15">
      <c r="A39" t="str">
        <f>'Programs to include'!A39</f>
        <v>Public provision of complementary foods with iron (malaria area)</v>
      </c>
      <c r="B39" t="s">
        <v>165</v>
      </c>
      <c r="C39" t="s">
        <v>165</v>
      </c>
      <c r="D39" t="s">
        <v>165</v>
      </c>
    </row>
    <row r="40" spans="1:9" x14ac:dyDescent="0.15">
      <c r="A40" t="str">
        <f>'Programs to include'!A40</f>
        <v>Sprinkles</v>
      </c>
      <c r="C40" t="s">
        <v>165</v>
      </c>
    </row>
    <row r="41" spans="1:9" x14ac:dyDescent="0.15">
      <c r="A41" t="str">
        <f>'Programs to include'!A41</f>
        <v>Sprinkles (malaria area)</v>
      </c>
      <c r="C41" t="s">
        <v>165</v>
      </c>
    </row>
    <row r="42" spans="1:9" x14ac:dyDescent="0.15">
      <c r="A42" t="str">
        <f>'Programs to include'!A42</f>
        <v>Treatment of MAM</v>
      </c>
      <c r="E42" t="s">
        <v>165</v>
      </c>
    </row>
    <row r="43" spans="1:9" x14ac:dyDescent="0.15">
      <c r="A43" t="str">
        <f>'Programs to include'!A43</f>
        <v>Treatment of SAM</v>
      </c>
      <c r="E43" t="s">
        <v>165</v>
      </c>
    </row>
    <row r="44" spans="1:9" x14ac:dyDescent="0.15">
      <c r="A44" t="str">
        <f>'Programs to include'!A44</f>
        <v>Vitamin A supplementation</v>
      </c>
      <c r="G44" t="s">
        <v>165</v>
      </c>
      <c r="H44" t="s">
        <v>165</v>
      </c>
    </row>
    <row r="45" spans="1:9" x14ac:dyDescent="0.15">
      <c r="A45" t="str">
        <f>'Programs to include'!A45</f>
        <v>WASH: Handwashing</v>
      </c>
      <c r="G45" t="s">
        <v>165</v>
      </c>
      <c r="H45" t="s">
        <v>165</v>
      </c>
    </row>
    <row r="46" spans="1:9" x14ac:dyDescent="0.15">
      <c r="A46" t="str">
        <f>'Programs to include'!A46</f>
        <v>WASH: Hygenic disposal</v>
      </c>
      <c r="G46" t="s">
        <v>165</v>
      </c>
      <c r="H46" t="s">
        <v>165</v>
      </c>
    </row>
    <row r="47" spans="1:9" x14ac:dyDescent="0.15">
      <c r="A47" t="str">
        <f>'Programs to include'!A47</f>
        <v>WASH: Improved sanitation</v>
      </c>
      <c r="G47" t="s">
        <v>165</v>
      </c>
      <c r="H47" t="s">
        <v>165</v>
      </c>
    </row>
    <row r="48" spans="1:9" x14ac:dyDescent="0.15">
      <c r="A48" t="str">
        <f>'Programs to include'!A48</f>
        <v>WASH: Improved water source</v>
      </c>
      <c r="G48" t="s">
        <v>165</v>
      </c>
      <c r="H48" t="s">
        <v>165</v>
      </c>
    </row>
    <row r="49" spans="1:8" x14ac:dyDescent="0.15">
      <c r="A49" t="str">
        <f>'Programs to include'!A49</f>
        <v>WASH: Piped water</v>
      </c>
      <c r="G49" t="s">
        <v>165</v>
      </c>
      <c r="H49" t="s">
        <v>165</v>
      </c>
    </row>
    <row r="50" spans="1:8" x14ac:dyDescent="0.15">
      <c r="A50" t="str">
        <f>'Programs to include'!A50</f>
        <v>Zinc for treatment + ORS</v>
      </c>
      <c r="H50" t="s">
        <v>165</v>
      </c>
    </row>
    <row r="51" spans="1:8" x14ac:dyDescent="0.15">
      <c r="A51" t="str">
        <f>'Programs to include'!A51</f>
        <v>Zinc supplementation</v>
      </c>
    </row>
    <row r="52" spans="1:8" x14ac:dyDescent="0.15">
      <c r="A52" t="str">
        <f>'Programs to include'!A52</f>
        <v>IYCF 1</v>
      </c>
      <c r="B52" t="s">
        <v>165</v>
      </c>
      <c r="F52" t="s">
        <v>165</v>
      </c>
    </row>
    <row r="53" spans="1:8" x14ac:dyDescent="0.15">
      <c r="A53" t="str">
        <f>'Programs to include'!A53</f>
        <v>IYCF 2</v>
      </c>
      <c r="B53" t="s">
        <v>165</v>
      </c>
      <c r="F53" t="s">
        <v>165</v>
      </c>
    </row>
    <row r="54" spans="1:8" x14ac:dyDescent="0.15">
      <c r="A54" t="str">
        <f>'Programs to include'!A54</f>
        <v>IYCF 3</v>
      </c>
      <c r="B54" t="s">
        <v>165</v>
      </c>
      <c r="F54" t="s">
        <v>165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K14"/>
  <sheetViews>
    <sheetView workbookViewId="0">
      <selection activeCell="F38" sqref="F38:F39"/>
    </sheetView>
  </sheetViews>
  <sheetFormatPr baseColWidth="10" defaultRowHeight="13" x14ac:dyDescent="0.15"/>
  <cols>
    <col min="1" max="1" width="15.1640625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9" t="s">
        <v>250</v>
      </c>
      <c r="B1" s="9" t="s">
        <v>13</v>
      </c>
      <c r="C1" s="9" t="s">
        <v>204</v>
      </c>
      <c r="D1" s="9" t="s">
        <v>227</v>
      </c>
      <c r="E1" s="9" t="s">
        <v>228</v>
      </c>
      <c r="F1" s="9" t="s">
        <v>36</v>
      </c>
      <c r="G1" s="9" t="s">
        <v>213</v>
      </c>
      <c r="H1" s="9" t="s">
        <v>223</v>
      </c>
      <c r="I1" s="9" t="s">
        <v>222</v>
      </c>
      <c r="J1" s="9" t="s">
        <v>205</v>
      </c>
      <c r="K1" s="9" t="s">
        <v>267</v>
      </c>
    </row>
    <row r="2" spans="1:11" x14ac:dyDescent="0.15">
      <c r="A2" s="9" t="s">
        <v>6</v>
      </c>
      <c r="B2" t="s">
        <v>165</v>
      </c>
      <c r="C2" t="s">
        <v>165</v>
      </c>
      <c r="D2" t="s">
        <v>165</v>
      </c>
      <c r="E2" t="s">
        <v>165</v>
      </c>
      <c r="F2" t="s">
        <v>165</v>
      </c>
      <c r="G2" t="s">
        <v>165</v>
      </c>
      <c r="H2" t="s">
        <v>165</v>
      </c>
      <c r="J2" s="45" t="s">
        <v>165</v>
      </c>
    </row>
    <row r="3" spans="1:11" x14ac:dyDescent="0.15">
      <c r="A3" s="9" t="s">
        <v>7</v>
      </c>
      <c r="B3" t="s">
        <v>165</v>
      </c>
      <c r="C3" t="s">
        <v>165</v>
      </c>
      <c r="D3" t="s">
        <v>165</v>
      </c>
      <c r="E3" t="s">
        <v>165</v>
      </c>
      <c r="F3" t="s">
        <v>165</v>
      </c>
      <c r="G3" t="s">
        <v>165</v>
      </c>
      <c r="H3" t="s">
        <v>165</v>
      </c>
      <c r="J3" s="45" t="s">
        <v>165</v>
      </c>
    </row>
    <row r="4" spans="1:11" x14ac:dyDescent="0.15">
      <c r="A4" s="9" t="s">
        <v>8</v>
      </c>
      <c r="B4" t="s">
        <v>165</v>
      </c>
      <c r="C4" t="s">
        <v>165</v>
      </c>
      <c r="D4" t="s">
        <v>165</v>
      </c>
      <c r="E4" t="s">
        <v>165</v>
      </c>
      <c r="F4" t="s">
        <v>165</v>
      </c>
      <c r="G4" t="s">
        <v>165</v>
      </c>
      <c r="H4" t="s">
        <v>165</v>
      </c>
      <c r="J4" s="45" t="s">
        <v>165</v>
      </c>
    </row>
    <row r="5" spans="1:11" x14ac:dyDescent="0.15">
      <c r="A5" s="9" t="s">
        <v>9</v>
      </c>
      <c r="B5" t="s">
        <v>165</v>
      </c>
      <c r="C5" t="s">
        <v>165</v>
      </c>
      <c r="D5" t="s">
        <v>165</v>
      </c>
      <c r="E5" t="s">
        <v>165</v>
      </c>
      <c r="F5" t="s">
        <v>165</v>
      </c>
      <c r="G5" t="s">
        <v>165</v>
      </c>
      <c r="H5" t="s">
        <v>165</v>
      </c>
      <c r="J5" s="45" t="s">
        <v>165</v>
      </c>
    </row>
    <row r="6" spans="1:11" x14ac:dyDescent="0.15">
      <c r="A6" s="9" t="s">
        <v>10</v>
      </c>
      <c r="B6" t="s">
        <v>165</v>
      </c>
      <c r="C6" t="s">
        <v>165</v>
      </c>
      <c r="D6" t="s">
        <v>165</v>
      </c>
      <c r="E6" t="s">
        <v>165</v>
      </c>
      <c r="F6" t="s">
        <v>165</v>
      </c>
      <c r="G6" t="s">
        <v>165</v>
      </c>
      <c r="H6" t="s">
        <v>165</v>
      </c>
      <c r="J6" s="45" t="s">
        <v>165</v>
      </c>
    </row>
    <row r="7" spans="1:11" x14ac:dyDescent="0.15">
      <c r="A7" s="9" t="s">
        <v>115</v>
      </c>
      <c r="C7" t="s">
        <v>165</v>
      </c>
      <c r="I7" t="s">
        <v>165</v>
      </c>
      <c r="J7" s="45"/>
    </row>
    <row r="8" spans="1:11" x14ac:dyDescent="0.15">
      <c r="A8" s="9" t="s">
        <v>116</v>
      </c>
      <c r="C8" t="s">
        <v>165</v>
      </c>
      <c r="I8" t="s">
        <v>165</v>
      </c>
      <c r="J8" s="45"/>
    </row>
    <row r="9" spans="1:11" x14ac:dyDescent="0.15">
      <c r="A9" s="9" t="s">
        <v>117</v>
      </c>
      <c r="C9" t="s">
        <v>165</v>
      </c>
      <c r="I9" t="s">
        <v>165</v>
      </c>
      <c r="J9" s="45"/>
    </row>
    <row r="10" spans="1:11" x14ac:dyDescent="0.15">
      <c r="A10" s="9" t="s">
        <v>118</v>
      </c>
      <c r="C10" t="s">
        <v>165</v>
      </c>
      <c r="I10" t="s">
        <v>165</v>
      </c>
      <c r="J10" s="45"/>
    </row>
    <row r="11" spans="1:11" x14ac:dyDescent="0.15">
      <c r="A11" s="9" t="s">
        <v>111</v>
      </c>
      <c r="C11" t="s">
        <v>165</v>
      </c>
    </row>
    <row r="12" spans="1:11" x14ac:dyDescent="0.15">
      <c r="A12" s="9" t="s">
        <v>112</v>
      </c>
      <c r="C12" t="s">
        <v>165</v>
      </c>
    </row>
    <row r="13" spans="1:11" x14ac:dyDescent="0.15">
      <c r="A13" s="9" t="s">
        <v>113</v>
      </c>
      <c r="C13" t="s">
        <v>165</v>
      </c>
    </row>
    <row r="14" spans="1:11" x14ac:dyDescent="0.15">
      <c r="A14" s="9" t="s">
        <v>114</v>
      </c>
      <c r="C14" t="s">
        <v>165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6050C-0865-7046-B5F3-F185B3ED8E81}">
  <dimension ref="A1:B54"/>
  <sheetViews>
    <sheetView topLeftCell="A23" workbookViewId="0">
      <selection activeCell="A38" sqref="A38"/>
    </sheetView>
  </sheetViews>
  <sheetFormatPr baseColWidth="10" defaultRowHeight="13" x14ac:dyDescent="0.15"/>
  <cols>
    <col min="1" max="1" width="56.5" bestFit="1" customWidth="1"/>
    <col min="2" max="2" width="21.5" bestFit="1" customWidth="1"/>
  </cols>
  <sheetData>
    <row r="1" spans="1:2" x14ac:dyDescent="0.15">
      <c r="A1" s="9" t="s">
        <v>203</v>
      </c>
      <c r="B1" s="9" t="s">
        <v>269</v>
      </c>
    </row>
    <row r="2" spans="1:2" x14ac:dyDescent="0.15">
      <c r="A2" t="str">
        <f>'Programs to include'!A2</f>
        <v>Balanced energy-protein supplementation</v>
      </c>
      <c r="B2" s="86">
        <v>1</v>
      </c>
    </row>
    <row r="3" spans="1:2" x14ac:dyDescent="0.15">
      <c r="A3" t="str">
        <f>'Programs to include'!A3</f>
        <v>Birth age program</v>
      </c>
      <c r="B3" s="86">
        <v>1</v>
      </c>
    </row>
    <row r="4" spans="1:2" x14ac:dyDescent="0.15">
      <c r="A4" t="str">
        <f>'Programs to include'!A4</f>
        <v>Calcium supplementation</v>
      </c>
      <c r="B4" s="86">
        <v>1</v>
      </c>
    </row>
    <row r="5" spans="1:2" x14ac:dyDescent="0.15">
      <c r="A5" t="str">
        <f>'Programs to include'!A5</f>
        <v>Cash transfers</v>
      </c>
      <c r="B5" s="86">
        <v>1</v>
      </c>
    </row>
    <row r="6" spans="1:2" x14ac:dyDescent="0.15">
      <c r="A6" t="str">
        <f>'Programs to include'!A6</f>
        <v>Family Planning</v>
      </c>
      <c r="B6" s="86">
        <v>1</v>
      </c>
    </row>
    <row r="7" spans="1:2" x14ac:dyDescent="0.15">
      <c r="A7" t="str">
        <f>'Programs to include'!A7</f>
        <v>IFA fortification of maize</v>
      </c>
      <c r="B7" s="86">
        <v>1</v>
      </c>
    </row>
    <row r="8" spans="1:2" x14ac:dyDescent="0.15">
      <c r="A8" t="str">
        <f>'Programs to include'!A8</f>
        <v>IFA fortification of rice</v>
      </c>
      <c r="B8" s="86">
        <v>1</v>
      </c>
    </row>
    <row r="9" spans="1:2" x14ac:dyDescent="0.15">
      <c r="A9" t="str">
        <f>'Programs to include'!A9</f>
        <v>IFA fortification of wheat flour</v>
      </c>
      <c r="B9" s="86">
        <v>1</v>
      </c>
    </row>
    <row r="10" spans="1:2" x14ac:dyDescent="0.15">
      <c r="A10" t="str">
        <f>'Programs to include'!A10</f>
        <v>IFAS not poor: community</v>
      </c>
      <c r="B10" s="86">
        <v>1</v>
      </c>
    </row>
    <row r="11" spans="1:2" x14ac:dyDescent="0.15">
      <c r="A11" t="str">
        <f>'Programs to include'!A11</f>
        <v>IFAS not poor: community (malaria area)</v>
      </c>
      <c r="B11" s="86">
        <v>1</v>
      </c>
    </row>
    <row r="12" spans="1:2" x14ac:dyDescent="0.15">
      <c r="A12" t="str">
        <f>'Programs to include'!A12</f>
        <v>IFAS not poor: hospital</v>
      </c>
      <c r="B12" s="86">
        <v>1</v>
      </c>
    </row>
    <row r="13" spans="1:2" x14ac:dyDescent="0.15">
      <c r="A13" t="str">
        <f>'Programs to include'!A13</f>
        <v>IFAS not poor: hospital (malaria area)</v>
      </c>
      <c r="B13" s="86">
        <v>1</v>
      </c>
    </row>
    <row r="14" spans="1:2" x14ac:dyDescent="0.15">
      <c r="A14" t="str">
        <f>'Programs to include'!A14</f>
        <v>IFAS not poor: retailer</v>
      </c>
      <c r="B14" s="86">
        <v>1</v>
      </c>
    </row>
    <row r="15" spans="1:2" x14ac:dyDescent="0.15">
      <c r="A15" t="str">
        <f>'Programs to include'!A15</f>
        <v>IFAS not poor: retailer (malaria area)</v>
      </c>
      <c r="B15" s="86">
        <v>1</v>
      </c>
    </row>
    <row r="16" spans="1:2" x14ac:dyDescent="0.15">
      <c r="A16" t="str">
        <f>'Programs to include'!A16</f>
        <v>IFAS not poor: school</v>
      </c>
      <c r="B16" s="86">
        <v>1</v>
      </c>
    </row>
    <row r="17" spans="1:2" x14ac:dyDescent="0.15">
      <c r="A17" t="str">
        <f>'Programs to include'!A17</f>
        <v>IFAS not poor: school (malaria area)</v>
      </c>
      <c r="B17" s="86">
        <v>1</v>
      </c>
    </row>
    <row r="18" spans="1:2" x14ac:dyDescent="0.15">
      <c r="A18" t="str">
        <f>'Programs to include'!A18</f>
        <v>IFAS poor: community</v>
      </c>
      <c r="B18" s="86">
        <v>1</v>
      </c>
    </row>
    <row r="19" spans="1:2" x14ac:dyDescent="0.15">
      <c r="A19" t="str">
        <f>'Programs to include'!A19</f>
        <v>IFAS poor: community (malaria area)</v>
      </c>
      <c r="B19" s="86">
        <v>1</v>
      </c>
    </row>
    <row r="20" spans="1:2" x14ac:dyDescent="0.15">
      <c r="A20" t="str">
        <f>'Programs to include'!A20</f>
        <v>IFAS poor: hospital</v>
      </c>
      <c r="B20" s="86">
        <v>1</v>
      </c>
    </row>
    <row r="21" spans="1:2" x14ac:dyDescent="0.15">
      <c r="A21" t="str">
        <f>'Programs to include'!A21</f>
        <v>IFAS poor: hospital (malaria area)</v>
      </c>
      <c r="B21" s="86">
        <v>1</v>
      </c>
    </row>
    <row r="22" spans="1:2" x14ac:dyDescent="0.15">
      <c r="A22" t="str">
        <f>'Programs to include'!A22</f>
        <v>IFAS poor: school</v>
      </c>
      <c r="B22" s="86">
        <v>1</v>
      </c>
    </row>
    <row r="23" spans="1:2" x14ac:dyDescent="0.15">
      <c r="A23" t="str">
        <f>'Programs to include'!A23</f>
        <v>IFAS poor: school (malaria area)</v>
      </c>
      <c r="B23" s="86">
        <v>1</v>
      </c>
    </row>
    <row r="24" spans="1:2" x14ac:dyDescent="0.15">
      <c r="A24" t="str">
        <f>'Programs to include'!A24</f>
        <v>IPTp</v>
      </c>
      <c r="B24" s="86">
        <v>1</v>
      </c>
    </row>
    <row r="25" spans="1:2" x14ac:dyDescent="0.15">
      <c r="A25" t="str">
        <f>'Programs to include'!A25</f>
        <v>Iron and folic acid supplementation for pregnant women</v>
      </c>
      <c r="B25" s="86">
        <v>1</v>
      </c>
    </row>
    <row r="26" spans="1:2" x14ac:dyDescent="0.15">
      <c r="A26" t="str">
        <f>'Programs to include'!A26</f>
        <v>Iron and folic acid supplementation for pregnant women (malaria area)</v>
      </c>
      <c r="B26" s="86">
        <v>1</v>
      </c>
    </row>
    <row r="27" spans="1:2" x14ac:dyDescent="0.15">
      <c r="A27" t="str">
        <f>'Programs to include'!A27</f>
        <v>Iron and iodine fortification of salt</v>
      </c>
      <c r="B27" s="86">
        <v>1</v>
      </c>
    </row>
    <row r="28" spans="1:2" x14ac:dyDescent="0.15">
      <c r="A28" t="str">
        <f>'Programs to include'!A28</f>
        <v>Iron fortification of maize</v>
      </c>
      <c r="B28" s="86">
        <v>1</v>
      </c>
    </row>
    <row r="29" spans="1:2" x14ac:dyDescent="0.15">
      <c r="A29" t="str">
        <f>'Programs to include'!A29</f>
        <v>Iron fortification of rice</v>
      </c>
      <c r="B29" s="86">
        <v>1</v>
      </c>
    </row>
    <row r="30" spans="1:2" x14ac:dyDescent="0.15">
      <c r="A30" t="str">
        <f>'Programs to include'!A30</f>
        <v>Iron fortification of wheat flour</v>
      </c>
      <c r="B30" s="86">
        <v>1</v>
      </c>
    </row>
    <row r="31" spans="1:2" x14ac:dyDescent="0.15">
      <c r="A31" t="str">
        <f>'Programs to include'!A31</f>
        <v>Long-lasting insecticide-treated bednets</v>
      </c>
      <c r="B31" s="86">
        <v>1</v>
      </c>
    </row>
    <row r="32" spans="1:2" x14ac:dyDescent="0.15">
      <c r="A32" t="str">
        <f>'Programs to include'!A32</f>
        <v>Mg for eclampsia</v>
      </c>
      <c r="B32" s="86">
        <v>1</v>
      </c>
    </row>
    <row r="33" spans="1:2" x14ac:dyDescent="0.15">
      <c r="A33" t="str">
        <f>'Programs to include'!A33</f>
        <v>Mg for pre-eclampsia</v>
      </c>
      <c r="B33" s="86">
        <v>1</v>
      </c>
    </row>
    <row r="34" spans="1:2" x14ac:dyDescent="0.15">
      <c r="A34" t="str">
        <f>'Programs to include'!A34</f>
        <v>Multiple micronutrient supplementation</v>
      </c>
      <c r="B34" s="86">
        <v>1</v>
      </c>
    </row>
    <row r="35" spans="1:2" x14ac:dyDescent="0.15">
      <c r="A35" t="str">
        <f>'Programs to include'!A35</f>
        <v>Multiple micronutrient supplementation (malaria area)</v>
      </c>
      <c r="B35" s="86">
        <v>1</v>
      </c>
    </row>
    <row r="36" spans="1:2" x14ac:dyDescent="0.15">
      <c r="A36" t="str">
        <f>'Programs to include'!A36</f>
        <v>Oral rehydration salts</v>
      </c>
      <c r="B36" s="86">
        <v>1</v>
      </c>
    </row>
    <row r="37" spans="1:2" x14ac:dyDescent="0.15">
      <c r="A37" t="str">
        <f>'Programs to include'!A37</f>
        <v>Public provision of complementary foods</v>
      </c>
      <c r="B37" s="86">
        <v>1</v>
      </c>
    </row>
    <row r="38" spans="1:2" x14ac:dyDescent="0.15">
      <c r="A38" t="str">
        <f>'Programs to include'!A38</f>
        <v>Public provision of complementary foods with iron</v>
      </c>
      <c r="B38" s="86">
        <v>1</v>
      </c>
    </row>
    <row r="39" spans="1:2" x14ac:dyDescent="0.15">
      <c r="A39" t="str">
        <f>'Programs to include'!A39</f>
        <v>Public provision of complementary foods with iron (malaria area)</v>
      </c>
      <c r="B39" s="86">
        <v>1</v>
      </c>
    </row>
    <row r="40" spans="1:2" x14ac:dyDescent="0.15">
      <c r="A40" t="str">
        <f>'Programs to include'!A40</f>
        <v>Sprinkles</v>
      </c>
      <c r="B40" s="86">
        <v>1</v>
      </c>
    </row>
    <row r="41" spans="1:2" x14ac:dyDescent="0.15">
      <c r="A41" t="str">
        <f>'Programs to include'!A41</f>
        <v>Sprinkles (malaria area)</v>
      </c>
      <c r="B41" s="86">
        <v>1</v>
      </c>
    </row>
    <row r="42" spans="1:2" x14ac:dyDescent="0.15">
      <c r="A42" t="str">
        <f>'Programs to include'!A42</f>
        <v>Treatment of MAM</v>
      </c>
      <c r="B42" s="86">
        <v>1</v>
      </c>
    </row>
    <row r="43" spans="1:2" x14ac:dyDescent="0.15">
      <c r="A43" t="str">
        <f>'Programs to include'!A43</f>
        <v>Treatment of SAM</v>
      </c>
      <c r="B43" s="86">
        <v>1</v>
      </c>
    </row>
    <row r="44" spans="1:2" x14ac:dyDescent="0.15">
      <c r="A44" t="str">
        <f>'Programs to include'!A44</f>
        <v>Vitamin A supplementation</v>
      </c>
      <c r="B44" s="86">
        <v>1</v>
      </c>
    </row>
    <row r="45" spans="1:2" x14ac:dyDescent="0.15">
      <c r="A45" t="str">
        <f>'Programs to include'!A45</f>
        <v>WASH: Handwashing</v>
      </c>
      <c r="B45" s="86">
        <v>1</v>
      </c>
    </row>
    <row r="46" spans="1:2" x14ac:dyDescent="0.15">
      <c r="A46" t="str">
        <f>'Programs to include'!A46</f>
        <v>WASH: Hygenic disposal</v>
      </c>
      <c r="B46" s="86">
        <v>1</v>
      </c>
    </row>
    <row r="47" spans="1:2" x14ac:dyDescent="0.15">
      <c r="A47" t="str">
        <f>'Programs to include'!A47</f>
        <v>WASH: Improved sanitation</v>
      </c>
      <c r="B47" s="86">
        <v>1</v>
      </c>
    </row>
    <row r="48" spans="1:2" x14ac:dyDescent="0.15">
      <c r="A48" t="str">
        <f>'Programs to include'!A48</f>
        <v>WASH: Improved water source</v>
      </c>
      <c r="B48" s="86">
        <v>1</v>
      </c>
    </row>
    <row r="49" spans="1:2" x14ac:dyDescent="0.15">
      <c r="A49" t="str">
        <f>'Programs to include'!A49</f>
        <v>WASH: Piped water</v>
      </c>
      <c r="B49" s="86">
        <v>1</v>
      </c>
    </row>
    <row r="50" spans="1:2" x14ac:dyDescent="0.15">
      <c r="A50" t="str">
        <f>'Programs to include'!A50</f>
        <v>Zinc for treatment + ORS</v>
      </c>
      <c r="B50" s="86">
        <v>1</v>
      </c>
    </row>
    <row r="51" spans="1:2" x14ac:dyDescent="0.15">
      <c r="A51" t="str">
        <f>'Programs to include'!A51</f>
        <v>Zinc supplementation</v>
      </c>
      <c r="B51" s="86">
        <v>1</v>
      </c>
    </row>
    <row r="52" spans="1:2" x14ac:dyDescent="0.15">
      <c r="A52" t="str">
        <f>'Programs to include'!A52</f>
        <v>IYCF 1</v>
      </c>
      <c r="B52" s="86">
        <v>1</v>
      </c>
    </row>
    <row r="53" spans="1:2" x14ac:dyDescent="0.15">
      <c r="A53" t="str">
        <f>'Programs to include'!A53</f>
        <v>IYCF 2</v>
      </c>
      <c r="B53" s="86">
        <v>1</v>
      </c>
    </row>
    <row r="54" spans="1:2" x14ac:dyDescent="0.15">
      <c r="A54" t="str">
        <f>'Programs to include'!A54</f>
        <v>IYCF 3</v>
      </c>
      <c r="B54" s="86">
        <v>1</v>
      </c>
    </row>
  </sheetData>
  <pageMargins left="0.7" right="0.7" top="0.75" bottom="0.75" header="0.3" footer="0.3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51538-A103-E449-A7A9-980845064FD1}">
  <dimension ref="A1:Y107"/>
  <sheetViews>
    <sheetView topLeftCell="A63" workbookViewId="0">
      <selection activeCell="D77" sqref="A1:XFD1048576"/>
    </sheetView>
  </sheetViews>
  <sheetFormatPr baseColWidth="10" defaultRowHeight="13" x14ac:dyDescent="0.15"/>
  <cols>
    <col min="1" max="1" width="56.5" bestFit="1" customWidth="1"/>
    <col min="3" max="3" width="10.83203125" customWidth="1"/>
  </cols>
  <sheetData>
    <row r="1" spans="1:25" x14ac:dyDescent="0.15">
      <c r="A1" s="9" t="s">
        <v>203</v>
      </c>
      <c r="B1" s="9" t="s">
        <v>271</v>
      </c>
      <c r="C1" s="91">
        <f>'Baseline year demographics'!$C2+1</f>
        <v>2017</v>
      </c>
      <c r="D1" s="91">
        <f>C1+1</f>
        <v>2018</v>
      </c>
      <c r="E1" s="91">
        <f t="shared" ref="E1:P1" si="0">D1+1</f>
        <v>2019</v>
      </c>
      <c r="F1" s="91">
        <f t="shared" si="0"/>
        <v>2020</v>
      </c>
      <c r="G1" s="91">
        <f t="shared" si="0"/>
        <v>2021</v>
      </c>
      <c r="H1" s="91">
        <f t="shared" si="0"/>
        <v>2022</v>
      </c>
      <c r="I1" s="91">
        <f t="shared" si="0"/>
        <v>2023</v>
      </c>
      <c r="J1" s="91">
        <f t="shared" si="0"/>
        <v>2024</v>
      </c>
      <c r="K1" s="91">
        <f t="shared" si="0"/>
        <v>2025</v>
      </c>
      <c r="L1" s="91">
        <f t="shared" si="0"/>
        <v>2026</v>
      </c>
      <c r="M1" s="91">
        <f t="shared" si="0"/>
        <v>2027</v>
      </c>
      <c r="N1" s="91">
        <f t="shared" si="0"/>
        <v>2028</v>
      </c>
      <c r="O1" s="91">
        <f t="shared" si="0"/>
        <v>2029</v>
      </c>
      <c r="P1" s="91">
        <f t="shared" si="0"/>
        <v>2030</v>
      </c>
      <c r="Q1" s="91"/>
      <c r="R1" s="91"/>
      <c r="S1" s="91"/>
      <c r="T1" s="91"/>
      <c r="U1" s="91"/>
      <c r="V1" s="91"/>
      <c r="W1" s="91"/>
      <c r="X1" s="91"/>
      <c r="Y1" s="91"/>
    </row>
    <row r="2" spans="1:25" x14ac:dyDescent="0.15">
      <c r="A2" t="str">
        <f>'Programs to include'!A2</f>
        <v>Balanced energy-protein supplementation</v>
      </c>
      <c r="B2" s="122" t="s">
        <v>270</v>
      </c>
      <c r="C2" s="34"/>
    </row>
    <row r="3" spans="1:25" x14ac:dyDescent="0.15">
      <c r="A3" t="str">
        <f>A2</f>
        <v>Balanced energy-protein supplementation</v>
      </c>
      <c r="B3" s="122" t="s">
        <v>272</v>
      </c>
      <c r="C3" s="34"/>
    </row>
    <row r="4" spans="1:25" x14ac:dyDescent="0.15">
      <c r="A4" t="str">
        <f>'Programs to include'!A3</f>
        <v>Birth age program</v>
      </c>
      <c r="B4" s="122" t="s">
        <v>270</v>
      </c>
      <c r="C4" s="34"/>
    </row>
    <row r="5" spans="1:25" x14ac:dyDescent="0.15">
      <c r="A5" t="str">
        <f>A4</f>
        <v>Birth age program</v>
      </c>
      <c r="B5" s="122" t="s">
        <v>272</v>
      </c>
      <c r="C5" s="34"/>
    </row>
    <row r="6" spans="1:25" x14ac:dyDescent="0.15">
      <c r="A6" t="str">
        <f>'Programs to include'!A4</f>
        <v>Calcium supplementation</v>
      </c>
      <c r="B6" s="122" t="s">
        <v>270</v>
      </c>
      <c r="C6" s="34"/>
    </row>
    <row r="7" spans="1:25" x14ac:dyDescent="0.15">
      <c r="A7" t="str">
        <f>A6</f>
        <v>Calcium supplementation</v>
      </c>
      <c r="B7" s="122" t="s">
        <v>272</v>
      </c>
      <c r="C7" s="34"/>
    </row>
    <row r="8" spans="1:25" x14ac:dyDescent="0.15">
      <c r="A8" t="str">
        <f>'Programs to include'!A5</f>
        <v>Cash transfers</v>
      </c>
      <c r="B8" s="122" t="s">
        <v>270</v>
      </c>
      <c r="C8" s="34"/>
    </row>
    <row r="9" spans="1:25" x14ac:dyDescent="0.15">
      <c r="A9" t="str">
        <f>A8</f>
        <v>Cash transfers</v>
      </c>
      <c r="B9" s="122" t="s">
        <v>272</v>
      </c>
      <c r="C9" s="34"/>
    </row>
    <row r="10" spans="1:25" x14ac:dyDescent="0.15">
      <c r="A10" t="str">
        <f>'Programs to include'!A6</f>
        <v>Family Planning</v>
      </c>
      <c r="B10" s="122" t="s">
        <v>270</v>
      </c>
      <c r="C10" s="34"/>
    </row>
    <row r="11" spans="1:25" x14ac:dyDescent="0.15">
      <c r="A11" t="str">
        <f>A10</f>
        <v>Family Planning</v>
      </c>
      <c r="B11" s="122" t="s">
        <v>272</v>
      </c>
      <c r="C11" s="34"/>
    </row>
    <row r="12" spans="1:25" x14ac:dyDescent="0.15">
      <c r="A12" t="str">
        <f>'Programs to include'!A7</f>
        <v>IFA fortification of maize</v>
      </c>
      <c r="B12" s="122" t="s">
        <v>270</v>
      </c>
      <c r="C12" s="34"/>
    </row>
    <row r="13" spans="1:25" x14ac:dyDescent="0.15">
      <c r="A13" t="str">
        <f>A12</f>
        <v>IFA fortification of maize</v>
      </c>
      <c r="B13" s="122" t="s">
        <v>272</v>
      </c>
      <c r="C13" s="34"/>
    </row>
    <row r="14" spans="1:25" x14ac:dyDescent="0.15">
      <c r="A14" t="str">
        <f>'Programs to include'!A8</f>
        <v>IFA fortification of rice</v>
      </c>
      <c r="B14" s="122" t="s">
        <v>270</v>
      </c>
      <c r="C14" s="34"/>
    </row>
    <row r="15" spans="1:25" x14ac:dyDescent="0.15">
      <c r="A15" t="str">
        <f>A14</f>
        <v>IFA fortification of rice</v>
      </c>
      <c r="B15" s="122" t="s">
        <v>272</v>
      </c>
      <c r="C15" s="34"/>
    </row>
    <row r="16" spans="1:25" x14ac:dyDescent="0.15">
      <c r="A16" t="str">
        <f>'Programs to include'!A9</f>
        <v>IFA fortification of wheat flour</v>
      </c>
      <c r="B16" s="122" t="s">
        <v>270</v>
      </c>
      <c r="C16" s="34"/>
    </row>
    <row r="17" spans="1:3" x14ac:dyDescent="0.15">
      <c r="A17" t="str">
        <f>A16</f>
        <v>IFA fortification of wheat flour</v>
      </c>
      <c r="B17" s="122" t="s">
        <v>272</v>
      </c>
      <c r="C17" s="34"/>
    </row>
    <row r="18" spans="1:3" x14ac:dyDescent="0.15">
      <c r="A18" t="str">
        <f>'Programs to include'!A10</f>
        <v>IFAS not poor: community</v>
      </c>
      <c r="B18" s="122" t="s">
        <v>270</v>
      </c>
      <c r="C18" s="34"/>
    </row>
    <row r="19" spans="1:3" x14ac:dyDescent="0.15">
      <c r="A19" t="str">
        <f>A18</f>
        <v>IFAS not poor: community</v>
      </c>
      <c r="B19" s="122" t="s">
        <v>272</v>
      </c>
      <c r="C19" s="34"/>
    </row>
    <row r="20" spans="1:3" x14ac:dyDescent="0.15">
      <c r="A20" t="str">
        <f>'Programs to include'!A11</f>
        <v>IFAS not poor: community (malaria area)</v>
      </c>
      <c r="B20" s="122" t="s">
        <v>270</v>
      </c>
      <c r="C20" s="34"/>
    </row>
    <row r="21" spans="1:3" x14ac:dyDescent="0.15">
      <c r="A21" t="str">
        <f>A20</f>
        <v>IFAS not poor: community (malaria area)</v>
      </c>
      <c r="B21" s="122" t="s">
        <v>272</v>
      </c>
      <c r="C21" s="34"/>
    </row>
    <row r="22" spans="1:3" x14ac:dyDescent="0.15">
      <c r="A22" t="str">
        <f>'Programs to include'!A12</f>
        <v>IFAS not poor: hospital</v>
      </c>
      <c r="B22" s="122" t="s">
        <v>270</v>
      </c>
      <c r="C22" s="34"/>
    </row>
    <row r="23" spans="1:3" x14ac:dyDescent="0.15">
      <c r="A23" t="str">
        <f>A22</f>
        <v>IFAS not poor: hospital</v>
      </c>
      <c r="B23" s="122" t="s">
        <v>272</v>
      </c>
      <c r="C23" s="34"/>
    </row>
    <row r="24" spans="1:3" x14ac:dyDescent="0.15">
      <c r="A24" t="str">
        <f>'Programs to include'!A13</f>
        <v>IFAS not poor: hospital (malaria area)</v>
      </c>
      <c r="B24" s="122" t="s">
        <v>270</v>
      </c>
      <c r="C24" s="34"/>
    </row>
    <row r="25" spans="1:3" x14ac:dyDescent="0.15">
      <c r="A25" t="str">
        <f>A24</f>
        <v>IFAS not poor: hospital (malaria area)</v>
      </c>
      <c r="B25" s="122" t="s">
        <v>272</v>
      </c>
      <c r="C25" s="34"/>
    </row>
    <row r="26" spans="1:3" x14ac:dyDescent="0.15">
      <c r="A26" t="str">
        <f>'Programs to include'!A14</f>
        <v>IFAS not poor: retailer</v>
      </c>
      <c r="B26" s="122" t="s">
        <v>270</v>
      </c>
      <c r="C26" s="34"/>
    </row>
    <row r="27" spans="1:3" x14ac:dyDescent="0.15">
      <c r="A27" t="str">
        <f>A26</f>
        <v>IFAS not poor: retailer</v>
      </c>
      <c r="B27" s="122" t="s">
        <v>272</v>
      </c>
      <c r="C27" s="34"/>
    </row>
    <row r="28" spans="1:3" x14ac:dyDescent="0.15">
      <c r="A28" t="str">
        <f>'Programs to include'!A15</f>
        <v>IFAS not poor: retailer (malaria area)</v>
      </c>
      <c r="B28" s="122" t="s">
        <v>270</v>
      </c>
      <c r="C28" s="34"/>
    </row>
    <row r="29" spans="1:3" x14ac:dyDescent="0.15">
      <c r="A29" t="str">
        <f>A28</f>
        <v>IFAS not poor: retailer (malaria area)</v>
      </c>
      <c r="B29" s="122" t="s">
        <v>272</v>
      </c>
      <c r="C29" s="34"/>
    </row>
    <row r="30" spans="1:3" x14ac:dyDescent="0.15">
      <c r="A30" t="str">
        <f>'Programs to include'!A16</f>
        <v>IFAS not poor: school</v>
      </c>
      <c r="B30" s="122" t="s">
        <v>270</v>
      </c>
      <c r="C30" s="34"/>
    </row>
    <row r="31" spans="1:3" x14ac:dyDescent="0.15">
      <c r="A31" t="str">
        <f>A30</f>
        <v>IFAS not poor: school</v>
      </c>
      <c r="B31" s="122" t="s">
        <v>272</v>
      </c>
      <c r="C31" s="34"/>
    </row>
    <row r="32" spans="1:3" x14ac:dyDescent="0.15">
      <c r="A32" t="str">
        <f>'Programs to include'!A17</f>
        <v>IFAS not poor: school (malaria area)</v>
      </c>
      <c r="B32" s="122" t="s">
        <v>270</v>
      </c>
      <c r="C32" s="34"/>
    </row>
    <row r="33" spans="1:3" x14ac:dyDescent="0.15">
      <c r="A33" t="str">
        <f>A32</f>
        <v>IFAS not poor: school (malaria area)</v>
      </c>
      <c r="B33" s="122" t="s">
        <v>272</v>
      </c>
      <c r="C33" s="34"/>
    </row>
    <row r="34" spans="1:3" x14ac:dyDescent="0.15">
      <c r="A34" t="str">
        <f>'Programs to include'!A18</f>
        <v>IFAS poor: community</v>
      </c>
      <c r="B34" s="122" t="s">
        <v>270</v>
      </c>
      <c r="C34" s="34"/>
    </row>
    <row r="35" spans="1:3" x14ac:dyDescent="0.15">
      <c r="A35" t="str">
        <f>A34</f>
        <v>IFAS poor: community</v>
      </c>
      <c r="B35" s="122" t="s">
        <v>272</v>
      </c>
      <c r="C35" s="34"/>
    </row>
    <row r="36" spans="1:3" x14ac:dyDescent="0.15">
      <c r="A36" t="str">
        <f>'Programs to include'!A19</f>
        <v>IFAS poor: community (malaria area)</v>
      </c>
      <c r="B36" s="122" t="s">
        <v>270</v>
      </c>
      <c r="C36" s="34"/>
    </row>
    <row r="37" spans="1:3" x14ac:dyDescent="0.15">
      <c r="A37" t="str">
        <f>A36</f>
        <v>IFAS poor: community (malaria area)</v>
      </c>
      <c r="B37" s="122" t="s">
        <v>272</v>
      </c>
      <c r="C37" s="34"/>
    </row>
    <row r="38" spans="1:3" x14ac:dyDescent="0.15">
      <c r="A38" t="str">
        <f>'Programs to include'!A20</f>
        <v>IFAS poor: hospital</v>
      </c>
      <c r="B38" s="122" t="s">
        <v>270</v>
      </c>
      <c r="C38" s="34"/>
    </row>
    <row r="39" spans="1:3" x14ac:dyDescent="0.15">
      <c r="A39" t="str">
        <f>A38</f>
        <v>IFAS poor: hospital</v>
      </c>
      <c r="B39" s="122" t="s">
        <v>272</v>
      </c>
      <c r="C39" s="34"/>
    </row>
    <row r="40" spans="1:3" x14ac:dyDescent="0.15">
      <c r="A40" t="str">
        <f>'Programs to include'!A21</f>
        <v>IFAS poor: hospital (malaria area)</v>
      </c>
      <c r="B40" s="122" t="s">
        <v>270</v>
      </c>
      <c r="C40" s="34"/>
    </row>
    <row r="41" spans="1:3" x14ac:dyDescent="0.15">
      <c r="A41" t="str">
        <f>A40</f>
        <v>IFAS poor: hospital (malaria area)</v>
      </c>
      <c r="B41" s="122" t="s">
        <v>272</v>
      </c>
      <c r="C41" s="34"/>
    </row>
    <row r="42" spans="1:3" x14ac:dyDescent="0.15">
      <c r="A42" t="str">
        <f>'Programs to include'!A22</f>
        <v>IFAS poor: school</v>
      </c>
      <c r="B42" s="122" t="s">
        <v>270</v>
      </c>
      <c r="C42" s="34"/>
    </row>
    <row r="43" spans="1:3" x14ac:dyDescent="0.15">
      <c r="A43" t="str">
        <f>A42</f>
        <v>IFAS poor: school</v>
      </c>
      <c r="B43" s="122" t="s">
        <v>272</v>
      </c>
      <c r="C43" s="34"/>
    </row>
    <row r="44" spans="1:3" x14ac:dyDescent="0.15">
      <c r="A44" t="str">
        <f>'Programs to include'!A23</f>
        <v>IFAS poor: school (malaria area)</v>
      </c>
      <c r="B44" s="122" t="s">
        <v>270</v>
      </c>
      <c r="C44" s="34"/>
    </row>
    <row r="45" spans="1:3" x14ac:dyDescent="0.15">
      <c r="A45" t="str">
        <f>A44</f>
        <v>IFAS poor: school (malaria area)</v>
      </c>
      <c r="B45" s="122" t="s">
        <v>272</v>
      </c>
      <c r="C45" s="34"/>
    </row>
    <row r="46" spans="1:3" x14ac:dyDescent="0.15">
      <c r="A46" t="str">
        <f>'Programs to include'!A24</f>
        <v>IPTp</v>
      </c>
      <c r="B46" s="122" t="s">
        <v>270</v>
      </c>
      <c r="C46" s="34"/>
    </row>
    <row r="47" spans="1:3" x14ac:dyDescent="0.15">
      <c r="A47" t="str">
        <f>A46</f>
        <v>IPTp</v>
      </c>
      <c r="B47" s="122" t="s">
        <v>272</v>
      </c>
      <c r="C47" s="34"/>
    </row>
    <row r="48" spans="1:3" x14ac:dyDescent="0.15">
      <c r="A48" t="str">
        <f>'Programs to include'!A25</f>
        <v>Iron and folic acid supplementation for pregnant women</v>
      </c>
      <c r="B48" s="122" t="s">
        <v>270</v>
      </c>
      <c r="C48" s="34"/>
    </row>
    <row r="49" spans="1:3" x14ac:dyDescent="0.15">
      <c r="A49" t="str">
        <f>A48</f>
        <v>Iron and folic acid supplementation for pregnant women</v>
      </c>
      <c r="B49" s="122" t="s">
        <v>272</v>
      </c>
      <c r="C49" s="34"/>
    </row>
    <row r="50" spans="1:3" x14ac:dyDescent="0.15">
      <c r="A50" t="str">
        <f>'Programs to include'!A26</f>
        <v>Iron and folic acid supplementation for pregnant women (malaria area)</v>
      </c>
      <c r="B50" s="122" t="s">
        <v>270</v>
      </c>
      <c r="C50" s="34"/>
    </row>
    <row r="51" spans="1:3" x14ac:dyDescent="0.15">
      <c r="A51" t="str">
        <f>A50</f>
        <v>Iron and folic acid supplementation for pregnant women (malaria area)</v>
      </c>
      <c r="B51" s="122" t="s">
        <v>272</v>
      </c>
      <c r="C51" s="34"/>
    </row>
    <row r="52" spans="1:3" x14ac:dyDescent="0.15">
      <c r="A52" t="str">
        <f>'Programs to include'!A27</f>
        <v>Iron and iodine fortification of salt</v>
      </c>
      <c r="B52" s="122" t="s">
        <v>270</v>
      </c>
      <c r="C52" s="34"/>
    </row>
    <row r="53" spans="1:3" x14ac:dyDescent="0.15">
      <c r="A53" t="str">
        <f>A52</f>
        <v>Iron and iodine fortification of salt</v>
      </c>
      <c r="B53" s="122" t="s">
        <v>272</v>
      </c>
      <c r="C53" s="34"/>
    </row>
    <row r="54" spans="1:3" x14ac:dyDescent="0.15">
      <c r="A54" t="str">
        <f>'Programs to include'!A28</f>
        <v>Iron fortification of maize</v>
      </c>
      <c r="B54" s="122" t="s">
        <v>270</v>
      </c>
      <c r="C54" s="34"/>
    </row>
    <row r="55" spans="1:3" x14ac:dyDescent="0.15">
      <c r="A55" t="str">
        <f>A54</f>
        <v>Iron fortification of maize</v>
      </c>
      <c r="B55" s="122" t="s">
        <v>272</v>
      </c>
      <c r="C55" s="34"/>
    </row>
    <row r="56" spans="1:3" x14ac:dyDescent="0.15">
      <c r="A56" t="str">
        <f>'Programs to include'!A29</f>
        <v>Iron fortification of rice</v>
      </c>
      <c r="B56" s="122" t="s">
        <v>270</v>
      </c>
      <c r="C56" s="34"/>
    </row>
    <row r="57" spans="1:3" x14ac:dyDescent="0.15">
      <c r="A57" t="str">
        <f>A56</f>
        <v>Iron fortification of rice</v>
      </c>
      <c r="B57" s="122" t="s">
        <v>272</v>
      </c>
      <c r="C57" s="34"/>
    </row>
    <row r="58" spans="1:3" x14ac:dyDescent="0.15">
      <c r="A58" t="str">
        <f>'Programs to include'!A30</f>
        <v>Iron fortification of wheat flour</v>
      </c>
      <c r="B58" s="122" t="s">
        <v>270</v>
      </c>
      <c r="C58" s="34"/>
    </row>
    <row r="59" spans="1:3" x14ac:dyDescent="0.15">
      <c r="A59" t="str">
        <f>A58</f>
        <v>Iron fortification of wheat flour</v>
      </c>
      <c r="B59" s="122" t="s">
        <v>272</v>
      </c>
      <c r="C59" s="34"/>
    </row>
    <row r="60" spans="1:3" x14ac:dyDescent="0.15">
      <c r="A60" t="str">
        <f>'Programs to include'!A31</f>
        <v>Long-lasting insecticide-treated bednets</v>
      </c>
      <c r="B60" s="122" t="s">
        <v>270</v>
      </c>
      <c r="C60" s="34"/>
    </row>
    <row r="61" spans="1:3" x14ac:dyDescent="0.15">
      <c r="A61" t="str">
        <f>A60</f>
        <v>Long-lasting insecticide-treated bednets</v>
      </c>
      <c r="B61" s="122" t="s">
        <v>272</v>
      </c>
      <c r="C61" s="34"/>
    </row>
    <row r="62" spans="1:3" x14ac:dyDescent="0.15">
      <c r="A62" t="str">
        <f>'Programs to include'!A32</f>
        <v>Mg for eclampsia</v>
      </c>
      <c r="B62" s="122" t="s">
        <v>270</v>
      </c>
      <c r="C62" s="34"/>
    </row>
    <row r="63" spans="1:3" x14ac:dyDescent="0.15">
      <c r="A63" t="str">
        <f>A62</f>
        <v>Mg for eclampsia</v>
      </c>
      <c r="B63" s="122" t="s">
        <v>272</v>
      </c>
      <c r="C63" s="34"/>
    </row>
    <row r="64" spans="1:3" x14ac:dyDescent="0.15">
      <c r="A64" t="str">
        <f>'Programs to include'!A33</f>
        <v>Mg for pre-eclampsia</v>
      </c>
      <c r="B64" s="122" t="s">
        <v>270</v>
      </c>
      <c r="C64" s="34"/>
    </row>
    <row r="65" spans="1:4" x14ac:dyDescent="0.15">
      <c r="A65" t="str">
        <f>A64</f>
        <v>Mg for pre-eclampsia</v>
      </c>
      <c r="B65" s="122" t="s">
        <v>272</v>
      </c>
      <c r="C65" s="34"/>
    </row>
    <row r="66" spans="1:4" x14ac:dyDescent="0.15">
      <c r="A66" t="str">
        <f>'Programs to include'!A34</f>
        <v>Multiple micronutrient supplementation</v>
      </c>
      <c r="B66" s="122" t="s">
        <v>270</v>
      </c>
      <c r="C66" s="34"/>
    </row>
    <row r="67" spans="1:4" x14ac:dyDescent="0.15">
      <c r="A67" t="str">
        <f>A66</f>
        <v>Multiple micronutrient supplementation</v>
      </c>
      <c r="B67" s="122" t="s">
        <v>272</v>
      </c>
      <c r="C67" s="34"/>
    </row>
    <row r="68" spans="1:4" x14ac:dyDescent="0.15">
      <c r="A68" t="str">
        <f>'Programs to include'!A35</f>
        <v>Multiple micronutrient supplementation (malaria area)</v>
      </c>
      <c r="B68" s="122" t="s">
        <v>270</v>
      </c>
      <c r="C68" s="34"/>
    </row>
    <row r="69" spans="1:4" x14ac:dyDescent="0.15">
      <c r="A69" t="str">
        <f>A68</f>
        <v>Multiple micronutrient supplementation (malaria area)</v>
      </c>
      <c r="B69" s="122" t="s">
        <v>272</v>
      </c>
      <c r="C69" s="34"/>
    </row>
    <row r="70" spans="1:4" x14ac:dyDescent="0.15">
      <c r="A70" t="str">
        <f>'Programs to include'!A36</f>
        <v>Oral rehydration salts</v>
      </c>
      <c r="B70" s="122" t="s">
        <v>270</v>
      </c>
      <c r="C70" s="34"/>
    </row>
    <row r="71" spans="1:4" x14ac:dyDescent="0.15">
      <c r="A71" t="str">
        <f>A70</f>
        <v>Oral rehydration salts</v>
      </c>
      <c r="B71" s="122" t="s">
        <v>272</v>
      </c>
      <c r="C71" s="34"/>
    </row>
    <row r="72" spans="1:4" x14ac:dyDescent="0.15">
      <c r="A72" t="str">
        <f>'Programs to include'!A37</f>
        <v>Public provision of complementary foods</v>
      </c>
      <c r="B72" s="122" t="s">
        <v>270</v>
      </c>
      <c r="C72" s="34"/>
    </row>
    <row r="73" spans="1:4" x14ac:dyDescent="0.15">
      <c r="A73" t="str">
        <f>A72</f>
        <v>Public provision of complementary foods</v>
      </c>
      <c r="B73" s="122" t="s">
        <v>272</v>
      </c>
      <c r="C73" s="34"/>
      <c r="D73">
        <v>1</v>
      </c>
    </row>
    <row r="74" spans="1:4" x14ac:dyDescent="0.15">
      <c r="A74" t="str">
        <f>'Programs to include'!A38</f>
        <v>Public provision of complementary foods with iron</v>
      </c>
      <c r="B74" s="122" t="s">
        <v>270</v>
      </c>
      <c r="C74" s="34"/>
    </row>
    <row r="75" spans="1:4" x14ac:dyDescent="0.15">
      <c r="A75" t="str">
        <f>A74</f>
        <v>Public provision of complementary foods with iron</v>
      </c>
      <c r="B75" s="122" t="s">
        <v>272</v>
      </c>
      <c r="C75" s="34"/>
      <c r="D75">
        <v>1</v>
      </c>
    </row>
    <row r="76" spans="1:4" x14ac:dyDescent="0.15">
      <c r="A76" t="str">
        <f>'Programs to include'!A39</f>
        <v>Public provision of complementary foods with iron (malaria area)</v>
      </c>
      <c r="B76" s="122" t="s">
        <v>270</v>
      </c>
      <c r="C76" s="34"/>
    </row>
    <row r="77" spans="1:4" x14ac:dyDescent="0.15">
      <c r="A77" t="str">
        <f>A76</f>
        <v>Public provision of complementary foods with iron (malaria area)</v>
      </c>
      <c r="B77" s="122" t="s">
        <v>272</v>
      </c>
      <c r="C77" s="34"/>
      <c r="D77">
        <v>1</v>
      </c>
    </row>
    <row r="78" spans="1:4" x14ac:dyDescent="0.15">
      <c r="A78" t="str">
        <f>'Programs to include'!A40</f>
        <v>Sprinkles</v>
      </c>
      <c r="B78" s="122" t="s">
        <v>270</v>
      </c>
      <c r="C78" s="34"/>
    </row>
    <row r="79" spans="1:4" x14ac:dyDescent="0.15">
      <c r="A79" t="str">
        <f>A78</f>
        <v>Sprinkles</v>
      </c>
      <c r="B79" s="122" t="s">
        <v>272</v>
      </c>
      <c r="C79" s="34"/>
      <c r="D79">
        <v>0.8</v>
      </c>
    </row>
    <row r="80" spans="1:4" x14ac:dyDescent="0.15">
      <c r="A80" t="str">
        <f>'Programs to include'!A41</f>
        <v>Sprinkles (malaria area)</v>
      </c>
      <c r="B80" s="122" t="s">
        <v>270</v>
      </c>
      <c r="C80" s="34"/>
    </row>
    <row r="81" spans="1:4" x14ac:dyDescent="0.15">
      <c r="A81" t="str">
        <f>A80</f>
        <v>Sprinkles (malaria area)</v>
      </c>
      <c r="B81" s="122" t="s">
        <v>272</v>
      </c>
      <c r="C81" s="34"/>
      <c r="D81">
        <v>0.95</v>
      </c>
    </row>
    <row r="82" spans="1:4" x14ac:dyDescent="0.15">
      <c r="A82" t="str">
        <f>'Programs to include'!A42</f>
        <v>Treatment of MAM</v>
      </c>
      <c r="B82" s="122" t="s">
        <v>270</v>
      </c>
      <c r="C82" s="34"/>
    </row>
    <row r="83" spans="1:4" x14ac:dyDescent="0.15">
      <c r="A83" t="str">
        <f>A82</f>
        <v>Treatment of MAM</v>
      </c>
      <c r="B83" s="122" t="s">
        <v>272</v>
      </c>
      <c r="C83" s="34"/>
      <c r="D83">
        <v>0.8</v>
      </c>
    </row>
    <row r="84" spans="1:4" x14ac:dyDescent="0.15">
      <c r="A84" t="str">
        <f>'Programs to include'!A43</f>
        <v>Treatment of SAM</v>
      </c>
      <c r="B84" s="122" t="s">
        <v>270</v>
      </c>
      <c r="C84" s="34"/>
    </row>
    <row r="85" spans="1:4" x14ac:dyDescent="0.15">
      <c r="A85" t="str">
        <f>A84</f>
        <v>Treatment of SAM</v>
      </c>
      <c r="B85" s="122" t="s">
        <v>272</v>
      </c>
      <c r="C85" s="34"/>
    </row>
    <row r="86" spans="1:4" x14ac:dyDescent="0.15">
      <c r="A86" t="str">
        <f>'Programs to include'!A44</f>
        <v>Vitamin A supplementation</v>
      </c>
      <c r="B86" s="122" t="s">
        <v>270</v>
      </c>
      <c r="C86" s="34"/>
    </row>
    <row r="87" spans="1:4" x14ac:dyDescent="0.15">
      <c r="A87" t="str">
        <f>A86</f>
        <v>Vitamin A supplementation</v>
      </c>
      <c r="B87" s="122" t="s">
        <v>272</v>
      </c>
      <c r="C87" s="34"/>
      <c r="D87">
        <v>0.95</v>
      </c>
    </row>
    <row r="88" spans="1:4" x14ac:dyDescent="0.15">
      <c r="A88" t="str">
        <f>'Programs to include'!A45</f>
        <v>WASH: Handwashing</v>
      </c>
      <c r="B88" s="122" t="s">
        <v>270</v>
      </c>
      <c r="C88" s="34"/>
    </row>
    <row r="89" spans="1:4" x14ac:dyDescent="0.15">
      <c r="A89" t="str">
        <f>A88</f>
        <v>WASH: Handwashing</v>
      </c>
      <c r="B89" s="122" t="s">
        <v>272</v>
      </c>
      <c r="C89" s="34"/>
    </row>
    <row r="90" spans="1:4" x14ac:dyDescent="0.15">
      <c r="A90" t="str">
        <f>'Programs to include'!A46</f>
        <v>WASH: Hygenic disposal</v>
      </c>
      <c r="B90" s="122" t="s">
        <v>270</v>
      </c>
      <c r="C90" s="34"/>
    </row>
    <row r="91" spans="1:4" x14ac:dyDescent="0.15">
      <c r="A91" t="str">
        <f>A90</f>
        <v>WASH: Hygenic disposal</v>
      </c>
      <c r="B91" s="122" t="s">
        <v>272</v>
      </c>
      <c r="C91" s="34"/>
    </row>
    <row r="92" spans="1:4" x14ac:dyDescent="0.15">
      <c r="A92" t="str">
        <f>'Programs to include'!A47</f>
        <v>WASH: Improved sanitation</v>
      </c>
      <c r="B92" s="122" t="s">
        <v>270</v>
      </c>
      <c r="C92" s="34"/>
    </row>
    <row r="93" spans="1:4" x14ac:dyDescent="0.15">
      <c r="A93" t="str">
        <f>A92</f>
        <v>WASH: Improved sanitation</v>
      </c>
      <c r="B93" s="122" t="s">
        <v>272</v>
      </c>
      <c r="C93" s="34"/>
    </row>
    <row r="94" spans="1:4" x14ac:dyDescent="0.15">
      <c r="A94" t="str">
        <f>'Programs to include'!A48</f>
        <v>WASH: Improved water source</v>
      </c>
      <c r="B94" s="122" t="s">
        <v>270</v>
      </c>
      <c r="C94" s="34"/>
    </row>
    <row r="95" spans="1:4" x14ac:dyDescent="0.15">
      <c r="A95" t="str">
        <f>A94</f>
        <v>WASH: Improved water source</v>
      </c>
      <c r="B95" s="122" t="s">
        <v>272</v>
      </c>
      <c r="C95" s="34"/>
    </row>
    <row r="96" spans="1:4" x14ac:dyDescent="0.15">
      <c r="A96" t="str">
        <f>'Programs to include'!A49</f>
        <v>WASH: Piped water</v>
      </c>
      <c r="B96" s="122" t="s">
        <v>270</v>
      </c>
      <c r="C96" s="34"/>
    </row>
    <row r="97" spans="1:4" x14ac:dyDescent="0.15">
      <c r="A97" t="str">
        <f>A96</f>
        <v>WASH: Piped water</v>
      </c>
      <c r="B97" s="122" t="s">
        <v>272</v>
      </c>
      <c r="C97" s="34"/>
    </row>
    <row r="98" spans="1:4" x14ac:dyDescent="0.15">
      <c r="A98" t="str">
        <f>'Programs to include'!A50</f>
        <v>Zinc for treatment + ORS</v>
      </c>
      <c r="B98" s="122" t="s">
        <v>270</v>
      </c>
      <c r="C98" s="34"/>
    </row>
    <row r="99" spans="1:4" x14ac:dyDescent="0.15">
      <c r="A99" t="str">
        <f>A98</f>
        <v>Zinc for treatment + ORS</v>
      </c>
      <c r="B99" s="122" t="s">
        <v>272</v>
      </c>
      <c r="C99" s="34"/>
    </row>
    <row r="100" spans="1:4" x14ac:dyDescent="0.15">
      <c r="A100" t="str">
        <f>'Programs to include'!A51</f>
        <v>Zinc supplementation</v>
      </c>
      <c r="B100" s="122" t="s">
        <v>270</v>
      </c>
      <c r="C100" s="34"/>
    </row>
    <row r="101" spans="1:4" x14ac:dyDescent="0.15">
      <c r="A101" t="str">
        <f>A100</f>
        <v>Zinc supplementation</v>
      </c>
      <c r="B101" s="122" t="s">
        <v>272</v>
      </c>
      <c r="C101" s="34"/>
    </row>
    <row r="102" spans="1:4" x14ac:dyDescent="0.15">
      <c r="A102" t="str">
        <f>'Programs to include'!A52</f>
        <v>IYCF 1</v>
      </c>
      <c r="B102" s="122" t="s">
        <v>270</v>
      </c>
      <c r="C102" s="34"/>
    </row>
    <row r="103" spans="1:4" x14ac:dyDescent="0.15">
      <c r="A103" t="str">
        <f>A102</f>
        <v>IYCF 1</v>
      </c>
      <c r="B103" s="122" t="s">
        <v>272</v>
      </c>
      <c r="C103" s="34"/>
      <c r="D103">
        <v>0.95</v>
      </c>
    </row>
    <row r="104" spans="1:4" x14ac:dyDescent="0.15">
      <c r="A104" t="str">
        <f>'Programs to include'!A53</f>
        <v>IYCF 2</v>
      </c>
      <c r="B104" s="122" t="s">
        <v>270</v>
      </c>
      <c r="C104" s="34"/>
    </row>
    <row r="105" spans="1:4" x14ac:dyDescent="0.15">
      <c r="A105" t="str">
        <f>A104</f>
        <v>IYCF 2</v>
      </c>
      <c r="B105" s="122" t="s">
        <v>272</v>
      </c>
      <c r="C105" s="34"/>
    </row>
    <row r="106" spans="1:4" x14ac:dyDescent="0.15">
      <c r="A106" t="str">
        <f>'Programs to include'!A54</f>
        <v>IYCF 3</v>
      </c>
      <c r="B106" s="122" t="s">
        <v>270</v>
      </c>
      <c r="C106" s="34"/>
    </row>
    <row r="107" spans="1:4" x14ac:dyDescent="0.15">
      <c r="A107" t="str">
        <f>A106</f>
        <v>IYCF 3</v>
      </c>
      <c r="B107" s="122" t="s">
        <v>272</v>
      </c>
      <c r="C107" s="34"/>
    </row>
  </sheetData>
  <pageMargins left="0.7" right="0.7" top="0.75" bottom="0.75" header="0.3" footer="0.3"/>
  <legacy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8166B-8704-DF4E-9AA8-4565893AE0CB}">
  <dimension ref="A1:B9"/>
  <sheetViews>
    <sheetView workbookViewId="0">
      <selection activeCell="A2" sqref="A2"/>
    </sheetView>
  </sheetViews>
  <sheetFormatPr baseColWidth="10" defaultRowHeight="13" x14ac:dyDescent="0.15"/>
  <cols>
    <col min="1" max="1" width="28.6640625" customWidth="1"/>
  </cols>
  <sheetData>
    <row r="1" spans="1:2" x14ac:dyDescent="0.15">
      <c r="A1" s="9" t="s">
        <v>203</v>
      </c>
      <c r="B1" s="9"/>
    </row>
    <row r="2" spans="1:2" x14ac:dyDescent="0.15">
      <c r="A2" s="122" t="s">
        <v>185</v>
      </c>
    </row>
    <row r="3" spans="1:2" x14ac:dyDescent="0.15">
      <c r="A3" s="122" t="s">
        <v>119</v>
      </c>
    </row>
    <row r="4" spans="1:2" x14ac:dyDescent="0.15">
      <c r="A4" s="4" t="s">
        <v>78</v>
      </c>
    </row>
    <row r="5" spans="1:2" x14ac:dyDescent="0.15">
      <c r="A5" t="s">
        <v>260</v>
      </c>
    </row>
    <row r="6" spans="1:2" x14ac:dyDescent="0.15">
      <c r="A6" t="s">
        <v>259</v>
      </c>
    </row>
    <row r="7" spans="1:2" x14ac:dyDescent="0.15">
      <c r="A7" t="s">
        <v>258</v>
      </c>
    </row>
    <row r="8" spans="1:2" x14ac:dyDescent="0.15">
      <c r="A8" t="s">
        <v>256</v>
      </c>
    </row>
    <row r="9" spans="1:2" x14ac:dyDescent="0.15">
      <c r="A9" t="s">
        <v>257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8"/>
  <sheetViews>
    <sheetView workbookViewId="0">
      <selection activeCell="A8" sqref="A8"/>
    </sheetView>
  </sheetViews>
  <sheetFormatPr baseColWidth="10" defaultColWidth="14.5" defaultRowHeight="15.75" customHeight="1" x14ac:dyDescent="0.15"/>
  <cols>
    <col min="1" max="1" width="22.33203125" customWidth="1"/>
  </cols>
  <sheetData>
    <row r="1" spans="1:10" ht="15.75" customHeight="1" x14ac:dyDescent="0.15">
      <c r="A1" s="9" t="s">
        <v>5</v>
      </c>
      <c r="B1" s="9" t="s">
        <v>6</v>
      </c>
      <c r="C1" s="9" t="s">
        <v>7</v>
      </c>
      <c r="D1" s="9" t="s">
        <v>8</v>
      </c>
      <c r="E1" s="9" t="s">
        <v>9</v>
      </c>
      <c r="F1" s="9" t="s">
        <v>10</v>
      </c>
      <c r="G1" s="9" t="s">
        <v>115</v>
      </c>
      <c r="H1" s="9" t="s">
        <v>116</v>
      </c>
      <c r="I1" s="9" t="s">
        <v>117</v>
      </c>
      <c r="J1" s="9" t="s">
        <v>118</v>
      </c>
    </row>
    <row r="2" spans="1:10" ht="15.75" customHeight="1" x14ac:dyDescent="0.15">
      <c r="A2" s="9" t="s">
        <v>217</v>
      </c>
      <c r="B2" s="79">
        <v>7.0000000000000001E-3</v>
      </c>
      <c r="C2" s="12">
        <v>0</v>
      </c>
      <c r="D2" s="12">
        <v>0</v>
      </c>
      <c r="E2" s="12">
        <v>0</v>
      </c>
      <c r="F2" s="12">
        <v>0</v>
      </c>
      <c r="G2" s="30">
        <v>0</v>
      </c>
      <c r="H2" s="30">
        <v>0</v>
      </c>
      <c r="I2" s="30">
        <v>0</v>
      </c>
      <c r="J2" s="30">
        <v>0</v>
      </c>
    </row>
    <row r="3" spans="1:10" ht="15.75" customHeight="1" x14ac:dyDescent="0.15">
      <c r="A3" s="9" t="s">
        <v>15</v>
      </c>
      <c r="B3" s="79">
        <v>0.19900000000000001</v>
      </c>
      <c r="C3" s="12">
        <v>0</v>
      </c>
      <c r="D3" s="12">
        <v>0</v>
      </c>
      <c r="E3" s="12">
        <v>0</v>
      </c>
      <c r="F3" s="12">
        <v>0</v>
      </c>
      <c r="G3" s="30">
        <v>0</v>
      </c>
      <c r="H3" s="30">
        <v>0</v>
      </c>
      <c r="I3" s="30">
        <v>0</v>
      </c>
      <c r="J3" s="30">
        <v>0</v>
      </c>
    </row>
    <row r="4" spans="1:10" ht="15.75" customHeight="1" x14ac:dyDescent="0.15">
      <c r="A4" s="9" t="s">
        <v>16</v>
      </c>
      <c r="B4" s="79">
        <v>5.8999999999999997E-2</v>
      </c>
      <c r="C4" s="12">
        <v>0</v>
      </c>
      <c r="D4" s="12">
        <v>0</v>
      </c>
      <c r="E4" s="12">
        <v>0</v>
      </c>
      <c r="F4" s="12">
        <v>0</v>
      </c>
      <c r="G4" s="30">
        <v>0</v>
      </c>
      <c r="H4" s="30">
        <v>0</v>
      </c>
      <c r="I4" s="30">
        <v>0</v>
      </c>
      <c r="J4" s="30">
        <v>0</v>
      </c>
    </row>
    <row r="5" spans="1:10" ht="15.75" customHeight="1" x14ac:dyDescent="0.15">
      <c r="A5" s="9" t="s">
        <v>18</v>
      </c>
      <c r="B5" s="79">
        <v>0.22900000000000001</v>
      </c>
      <c r="C5" s="12">
        <v>0</v>
      </c>
      <c r="D5" s="12">
        <v>0</v>
      </c>
      <c r="E5" s="12">
        <v>0</v>
      </c>
      <c r="F5" s="12">
        <v>0</v>
      </c>
      <c r="G5" s="30">
        <v>0</v>
      </c>
      <c r="H5" s="30">
        <v>0</v>
      </c>
      <c r="I5" s="30">
        <v>0</v>
      </c>
      <c r="J5" s="30">
        <v>0</v>
      </c>
    </row>
    <row r="6" spans="1:10" ht="15.75" customHeight="1" x14ac:dyDescent="0.15">
      <c r="A6" s="9" t="s">
        <v>21</v>
      </c>
      <c r="B6" s="79">
        <v>0.29699999999999999</v>
      </c>
      <c r="C6" s="12">
        <v>0</v>
      </c>
      <c r="D6" s="12">
        <v>0</v>
      </c>
      <c r="E6" s="12">
        <v>0</v>
      </c>
      <c r="F6" s="12">
        <v>0</v>
      </c>
      <c r="G6" s="30">
        <v>0</v>
      </c>
      <c r="H6" s="30">
        <v>0</v>
      </c>
      <c r="I6" s="30">
        <v>0</v>
      </c>
      <c r="J6" s="30">
        <v>0</v>
      </c>
    </row>
    <row r="7" spans="1:10" ht="15.75" customHeight="1" x14ac:dyDescent="0.15">
      <c r="A7" s="9" t="s">
        <v>22</v>
      </c>
      <c r="B7" s="79">
        <v>6.0000000000000001E-3</v>
      </c>
      <c r="C7" s="12">
        <v>0</v>
      </c>
      <c r="D7" s="12">
        <v>0</v>
      </c>
      <c r="E7" s="12">
        <v>0</v>
      </c>
      <c r="F7" s="12">
        <v>0</v>
      </c>
      <c r="G7" s="30">
        <v>0</v>
      </c>
      <c r="H7" s="30">
        <v>0</v>
      </c>
      <c r="I7" s="30">
        <v>0</v>
      </c>
      <c r="J7" s="30">
        <v>0</v>
      </c>
    </row>
    <row r="8" spans="1:10" ht="15.75" customHeight="1" x14ac:dyDescent="0.15">
      <c r="A8" s="9" t="s">
        <v>43</v>
      </c>
      <c r="B8" s="79">
        <v>0.127</v>
      </c>
      <c r="C8" s="12">
        <v>0</v>
      </c>
      <c r="D8" s="12">
        <v>0</v>
      </c>
      <c r="E8" s="12">
        <v>0</v>
      </c>
      <c r="F8" s="12">
        <v>0</v>
      </c>
      <c r="G8" s="30">
        <v>0</v>
      </c>
      <c r="H8" s="30">
        <v>0</v>
      </c>
      <c r="I8" s="30">
        <v>0</v>
      </c>
      <c r="J8" s="30">
        <v>0</v>
      </c>
    </row>
    <row r="9" spans="1:10" ht="15.75" customHeight="1" x14ac:dyDescent="0.15">
      <c r="A9" s="9" t="s">
        <v>24</v>
      </c>
      <c r="B9" s="79">
        <v>7.5999999999999998E-2</v>
      </c>
      <c r="C9" s="12">
        <v>0</v>
      </c>
      <c r="D9" s="12">
        <v>0</v>
      </c>
      <c r="E9" s="12">
        <v>0</v>
      </c>
      <c r="F9" s="12">
        <v>0</v>
      </c>
      <c r="G9" s="30">
        <v>0</v>
      </c>
      <c r="H9" s="30">
        <v>0</v>
      </c>
      <c r="I9" s="30">
        <v>0</v>
      </c>
      <c r="J9" s="30">
        <v>0</v>
      </c>
    </row>
    <row r="10" spans="1:10" ht="15.75" customHeight="1" x14ac:dyDescent="0.15">
      <c r="A10" s="9" t="s">
        <v>213</v>
      </c>
      <c r="B10" s="79">
        <v>0</v>
      </c>
      <c r="C10" s="79">
        <f>14.81% * 0.2</f>
        <v>2.9620000000000004E-2</v>
      </c>
      <c r="D10" s="79">
        <v>0.14810000000000001</v>
      </c>
      <c r="E10" s="79">
        <v>0.14810000000000001</v>
      </c>
      <c r="F10" s="79">
        <v>0.14810000000000001</v>
      </c>
      <c r="G10" s="30">
        <v>0</v>
      </c>
      <c r="H10" s="30">
        <v>0</v>
      </c>
      <c r="I10" s="30">
        <v>0</v>
      </c>
      <c r="J10" s="30">
        <v>0</v>
      </c>
    </row>
    <row r="11" spans="1:10" ht="15.75" customHeight="1" x14ac:dyDescent="0.15">
      <c r="A11" s="9" t="s">
        <v>216</v>
      </c>
      <c r="B11" s="79">
        <v>0</v>
      </c>
      <c r="C11" s="79">
        <v>0</v>
      </c>
      <c r="D11" s="79">
        <v>0</v>
      </c>
      <c r="E11" s="79">
        <v>0</v>
      </c>
      <c r="F11" s="79">
        <v>0</v>
      </c>
      <c r="G11" s="30">
        <v>0</v>
      </c>
      <c r="H11" s="30">
        <v>0</v>
      </c>
      <c r="I11" s="30">
        <v>0</v>
      </c>
      <c r="J11" s="30">
        <v>0</v>
      </c>
    </row>
    <row r="12" spans="1:10" ht="15.75" customHeight="1" x14ac:dyDescent="0.15">
      <c r="A12" s="9" t="s">
        <v>28</v>
      </c>
      <c r="B12" s="79">
        <v>0</v>
      </c>
      <c r="C12" s="79">
        <v>0.2883</v>
      </c>
      <c r="D12" s="79">
        <v>0.2883</v>
      </c>
      <c r="E12" s="79">
        <v>0.2883</v>
      </c>
      <c r="F12" s="79">
        <v>0.2883</v>
      </c>
      <c r="G12" s="30">
        <v>0</v>
      </c>
      <c r="H12" s="30">
        <v>0</v>
      </c>
      <c r="I12" s="30">
        <v>0</v>
      </c>
      <c r="J12" s="30">
        <v>0</v>
      </c>
    </row>
    <row r="13" spans="1:10" ht="15.75" customHeight="1" x14ac:dyDescent="0.15">
      <c r="A13" s="9" t="s">
        <v>29</v>
      </c>
      <c r="B13" s="79">
        <v>0</v>
      </c>
      <c r="C13" s="79">
        <v>4.1000000000000002E-2</v>
      </c>
      <c r="D13" s="79">
        <v>4.1000000000000002E-2</v>
      </c>
      <c r="E13" s="79">
        <v>4.1000000000000002E-2</v>
      </c>
      <c r="F13" s="79">
        <v>4.1000000000000002E-2</v>
      </c>
      <c r="G13" s="30">
        <v>0</v>
      </c>
      <c r="H13" s="30">
        <v>0</v>
      </c>
      <c r="I13" s="30">
        <v>0</v>
      </c>
      <c r="J13" s="30">
        <v>0</v>
      </c>
    </row>
    <row r="14" spans="1:10" ht="15.75" customHeight="1" x14ac:dyDescent="0.15">
      <c r="A14" s="9" t="s">
        <v>30</v>
      </c>
      <c r="B14" s="12">
        <v>0</v>
      </c>
      <c r="C14" s="79">
        <v>5.0099999999999999E-2</v>
      </c>
      <c r="D14" s="79">
        <v>5.0099999999999999E-2</v>
      </c>
      <c r="E14" s="79">
        <v>5.0099999999999999E-2</v>
      </c>
      <c r="F14" s="79">
        <v>5.0099999999999999E-2</v>
      </c>
      <c r="G14" s="30">
        <v>0</v>
      </c>
      <c r="H14" s="30">
        <v>0</v>
      </c>
      <c r="I14" s="30">
        <v>0</v>
      </c>
      <c r="J14" s="30">
        <v>0</v>
      </c>
    </row>
    <row r="15" spans="1:10" ht="15.75" customHeight="1" x14ac:dyDescent="0.15">
      <c r="A15" s="9" t="s">
        <v>31</v>
      </c>
      <c r="B15" s="12">
        <v>0</v>
      </c>
      <c r="C15" s="79">
        <v>6.0000000000000001E-3</v>
      </c>
      <c r="D15" s="79">
        <v>6.0000000000000001E-3</v>
      </c>
      <c r="E15" s="79">
        <v>6.0000000000000001E-3</v>
      </c>
      <c r="F15" s="79">
        <v>6.0000000000000001E-3</v>
      </c>
      <c r="G15" s="30">
        <v>0</v>
      </c>
      <c r="H15" s="30">
        <v>0</v>
      </c>
      <c r="I15" s="30">
        <v>0</v>
      </c>
      <c r="J15" s="30">
        <v>0</v>
      </c>
    </row>
    <row r="16" spans="1:10" ht="15.75" customHeight="1" x14ac:dyDescent="0.15">
      <c r="A16" s="9" t="s">
        <v>32</v>
      </c>
      <c r="B16" s="12">
        <v>0</v>
      </c>
      <c r="C16" s="79">
        <v>0.01</v>
      </c>
      <c r="D16" s="79">
        <v>0.01</v>
      </c>
      <c r="E16" s="79">
        <v>0.01</v>
      </c>
      <c r="F16" s="79">
        <v>0.01</v>
      </c>
      <c r="G16" s="30">
        <v>0</v>
      </c>
      <c r="H16" s="30">
        <v>0</v>
      </c>
      <c r="I16" s="30">
        <v>0</v>
      </c>
      <c r="J16" s="30">
        <v>0</v>
      </c>
    </row>
    <row r="17" spans="1:10" ht="15.75" customHeight="1" x14ac:dyDescent="0.15">
      <c r="A17" s="9" t="s">
        <v>33</v>
      </c>
      <c r="B17" s="12">
        <v>0</v>
      </c>
      <c r="C17" s="79">
        <v>0</v>
      </c>
      <c r="D17" s="79">
        <v>0</v>
      </c>
      <c r="E17" s="79">
        <v>0</v>
      </c>
      <c r="F17" s="79">
        <v>0</v>
      </c>
      <c r="G17" s="30">
        <v>0</v>
      </c>
      <c r="H17" s="30">
        <v>0</v>
      </c>
      <c r="I17" s="30">
        <v>0</v>
      </c>
      <c r="J17" s="30">
        <v>0</v>
      </c>
    </row>
    <row r="18" spans="1:10" ht="15.75" customHeight="1" x14ac:dyDescent="0.15">
      <c r="A18" s="9" t="s">
        <v>34</v>
      </c>
      <c r="B18" s="12">
        <v>0</v>
      </c>
      <c r="C18" s="79">
        <v>0.14510000000000001</v>
      </c>
      <c r="D18" s="79">
        <v>0.14510000000000001</v>
      </c>
      <c r="E18" s="79">
        <v>0.14510000000000001</v>
      </c>
      <c r="F18" s="79">
        <v>0.14510000000000001</v>
      </c>
      <c r="G18" s="30">
        <v>0</v>
      </c>
      <c r="H18" s="30">
        <v>0</v>
      </c>
      <c r="I18" s="30">
        <v>0</v>
      </c>
      <c r="J18" s="30">
        <v>0</v>
      </c>
    </row>
    <row r="19" spans="1:10" ht="15.75" customHeight="1" x14ac:dyDescent="0.15">
      <c r="A19" s="9" t="s">
        <v>35</v>
      </c>
      <c r="B19" s="12">
        <v>0</v>
      </c>
      <c r="C19" s="79">
        <v>0.31130000000000002</v>
      </c>
      <c r="D19" s="79">
        <v>0.31130000000000002</v>
      </c>
      <c r="E19" s="79">
        <v>0.31130000000000002</v>
      </c>
      <c r="F19" s="79">
        <v>0.31130000000000002</v>
      </c>
      <c r="G19" s="30">
        <v>0</v>
      </c>
      <c r="H19" s="30">
        <v>0</v>
      </c>
      <c r="I19" s="30">
        <v>0</v>
      </c>
      <c r="J19" s="30">
        <v>0</v>
      </c>
    </row>
    <row r="20" spans="1:10" ht="15.75" customHeight="1" x14ac:dyDescent="0.15">
      <c r="A20" s="9" t="s">
        <v>85</v>
      </c>
      <c r="B20" s="30">
        <v>0</v>
      </c>
      <c r="C20" s="30">
        <v>0</v>
      </c>
      <c r="D20" s="30">
        <v>0</v>
      </c>
      <c r="E20" s="30">
        <v>0</v>
      </c>
      <c r="F20" s="30">
        <v>0</v>
      </c>
      <c r="G20" s="80">
        <v>2.5899999999999999E-2</v>
      </c>
      <c r="H20" s="80">
        <v>2.5899999999999999E-2</v>
      </c>
      <c r="I20" s="80">
        <v>2.5899999999999999E-2</v>
      </c>
      <c r="J20" s="80">
        <v>2.5899999999999999E-2</v>
      </c>
    </row>
    <row r="21" spans="1:10" ht="15.75" customHeight="1" x14ac:dyDescent="0.15">
      <c r="A21" s="9" t="s">
        <v>86</v>
      </c>
      <c r="B21" s="30">
        <v>0</v>
      </c>
      <c r="C21" s="30">
        <v>0</v>
      </c>
      <c r="D21" s="30">
        <v>0</v>
      </c>
      <c r="E21" s="30">
        <v>0</v>
      </c>
      <c r="F21" s="30">
        <v>0</v>
      </c>
      <c r="G21" s="80">
        <v>7.1000000000000004E-3</v>
      </c>
      <c r="H21" s="80">
        <v>7.1000000000000004E-3</v>
      </c>
      <c r="I21" s="80">
        <v>7.1000000000000004E-3</v>
      </c>
      <c r="J21" s="80">
        <v>7.1000000000000004E-3</v>
      </c>
    </row>
    <row r="22" spans="1:10" ht="15.75" customHeight="1" x14ac:dyDescent="0.15">
      <c r="A22" s="9" t="s">
        <v>87</v>
      </c>
      <c r="B22" s="30">
        <v>0</v>
      </c>
      <c r="C22" s="30">
        <v>0</v>
      </c>
      <c r="D22" s="30">
        <v>0</v>
      </c>
      <c r="E22" s="30">
        <v>0</v>
      </c>
      <c r="F22" s="30">
        <v>0</v>
      </c>
      <c r="G22" s="80">
        <v>0.25590000000000002</v>
      </c>
      <c r="H22" s="80">
        <v>0.25590000000000002</v>
      </c>
      <c r="I22" s="80">
        <v>0.25590000000000002</v>
      </c>
      <c r="J22" s="80">
        <v>0.25590000000000002</v>
      </c>
    </row>
    <row r="23" spans="1:10" ht="15.75" customHeight="1" x14ac:dyDescent="0.15">
      <c r="A23" s="9" t="s">
        <v>88</v>
      </c>
      <c r="B23" s="30">
        <v>0</v>
      </c>
      <c r="C23" s="30">
        <v>0</v>
      </c>
      <c r="D23" s="30">
        <v>0</v>
      </c>
      <c r="E23" s="30">
        <v>0</v>
      </c>
      <c r="F23" s="30">
        <v>0</v>
      </c>
      <c r="G23" s="80">
        <v>0.1464</v>
      </c>
      <c r="H23" s="80">
        <v>0.1464</v>
      </c>
      <c r="I23" s="80">
        <v>0.1464</v>
      </c>
      <c r="J23" s="80">
        <v>0.1464</v>
      </c>
    </row>
    <row r="24" spans="1:10" ht="15.75" customHeight="1" x14ac:dyDescent="0.15">
      <c r="A24" s="9" t="s">
        <v>89</v>
      </c>
      <c r="B24" s="30">
        <v>0</v>
      </c>
      <c r="C24" s="30">
        <v>0</v>
      </c>
      <c r="D24" s="30">
        <v>0</v>
      </c>
      <c r="E24" s="30">
        <v>0</v>
      </c>
      <c r="F24" s="30">
        <v>0</v>
      </c>
      <c r="G24" s="80">
        <v>1.7600000000000001E-2</v>
      </c>
      <c r="H24" s="80">
        <v>1.7600000000000001E-2</v>
      </c>
      <c r="I24" s="80">
        <v>1.7600000000000001E-2</v>
      </c>
      <c r="J24" s="80">
        <v>1.7600000000000001E-2</v>
      </c>
    </row>
    <row r="25" spans="1:10" ht="15.75" customHeight="1" x14ac:dyDescent="0.15">
      <c r="A25" s="9" t="s">
        <v>90</v>
      </c>
      <c r="B25" s="30">
        <v>0</v>
      </c>
      <c r="C25" s="30">
        <v>0</v>
      </c>
      <c r="D25" s="30">
        <v>0</v>
      </c>
      <c r="E25" s="30">
        <v>0</v>
      </c>
      <c r="F25" s="30">
        <v>0</v>
      </c>
      <c r="G25" s="80">
        <v>1.8100000000000002E-2</v>
      </c>
      <c r="H25" s="80">
        <v>1.8100000000000002E-2</v>
      </c>
      <c r="I25" s="80">
        <v>1.8100000000000002E-2</v>
      </c>
      <c r="J25" s="80">
        <v>1.8100000000000002E-2</v>
      </c>
    </row>
    <row r="26" spans="1:10" ht="15.75" customHeight="1" x14ac:dyDescent="0.15">
      <c r="A26" s="9" t="s">
        <v>91</v>
      </c>
      <c r="B26" s="30">
        <v>0</v>
      </c>
      <c r="C26" s="30">
        <v>0</v>
      </c>
      <c r="D26" s="30">
        <v>0</v>
      </c>
      <c r="E26" s="30">
        <v>0</v>
      </c>
      <c r="F26" s="30">
        <v>0</v>
      </c>
      <c r="G26" s="80">
        <v>1.14E-2</v>
      </c>
      <c r="H26" s="80">
        <v>1.14E-2</v>
      </c>
      <c r="I26" s="80">
        <v>1.14E-2</v>
      </c>
      <c r="J26" s="80">
        <v>1.14E-2</v>
      </c>
    </row>
    <row r="27" spans="1:10" ht="15.75" customHeight="1" x14ac:dyDescent="0.15">
      <c r="A27" s="9" t="s">
        <v>92</v>
      </c>
      <c r="B27" s="30">
        <v>0</v>
      </c>
      <c r="C27" s="30">
        <v>0</v>
      </c>
      <c r="D27" s="30">
        <v>0</v>
      </c>
      <c r="E27" s="30">
        <v>0</v>
      </c>
      <c r="F27" s="30">
        <v>0</v>
      </c>
      <c r="G27" s="80">
        <v>0.15129999999999999</v>
      </c>
      <c r="H27" s="80">
        <v>0.15129999999999999</v>
      </c>
      <c r="I27" s="80">
        <v>0.15129999999999999</v>
      </c>
      <c r="J27" s="80">
        <v>0.15129999999999999</v>
      </c>
    </row>
    <row r="28" spans="1:10" ht="15.75" customHeight="1" x14ac:dyDescent="0.15">
      <c r="A28" s="9" t="s">
        <v>93</v>
      </c>
      <c r="B28" s="30">
        <v>0</v>
      </c>
      <c r="C28" s="30">
        <v>0</v>
      </c>
      <c r="D28" s="30">
        <v>0</v>
      </c>
      <c r="E28" s="30">
        <v>0</v>
      </c>
      <c r="F28" s="30">
        <v>0</v>
      </c>
      <c r="G28" s="80">
        <v>0.36630000000000001</v>
      </c>
      <c r="H28" s="80">
        <v>0.36630000000000001</v>
      </c>
      <c r="I28" s="80">
        <v>0.36630000000000001</v>
      </c>
      <c r="J28" s="80">
        <v>0.36630000000000001</v>
      </c>
    </row>
  </sheetData>
  <phoneticPr fontId="12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  <legacy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E54"/>
  <sheetViews>
    <sheetView topLeftCell="A22" workbookViewId="0">
      <selection activeCell="B37" sqref="B37"/>
    </sheetView>
  </sheetViews>
  <sheetFormatPr baseColWidth="10" defaultColWidth="14.5" defaultRowHeight="15.75" customHeight="1" x14ac:dyDescent="0.15"/>
  <cols>
    <col min="1" max="1" width="56" customWidth="1"/>
    <col min="2" max="2" width="20" customWidth="1"/>
    <col min="3" max="3" width="20.5" customWidth="1"/>
    <col min="4" max="4" width="20.1640625" customWidth="1"/>
  </cols>
  <sheetData>
    <row r="1" spans="1:5" ht="15.75" customHeight="1" x14ac:dyDescent="0.15">
      <c r="A1" s="1" t="s">
        <v>203</v>
      </c>
      <c r="B1" s="1" t="s">
        <v>212</v>
      </c>
      <c r="C1" s="1" t="s">
        <v>141</v>
      </c>
      <c r="D1" s="1" t="s">
        <v>142</v>
      </c>
    </row>
    <row r="2" spans="1:5" ht="15.75" customHeight="1" x14ac:dyDescent="0.15">
      <c r="A2" s="122" t="str">
        <f>'Programs to include'!A2</f>
        <v>Balanced energy-protein supplementation</v>
      </c>
      <c r="B2" s="13">
        <v>0</v>
      </c>
      <c r="C2" s="13">
        <v>0.95</v>
      </c>
      <c r="D2" s="13">
        <v>1</v>
      </c>
    </row>
    <row r="3" spans="1:5" ht="15.75" customHeight="1" x14ac:dyDescent="0.15">
      <c r="A3" s="122" t="str">
        <f>'Programs to include'!A3</f>
        <v>Birth age program</v>
      </c>
      <c r="B3" s="13">
        <v>0</v>
      </c>
      <c r="C3" s="13">
        <v>0.95</v>
      </c>
      <c r="D3" s="13">
        <v>1</v>
      </c>
      <c r="E3" s="66"/>
    </row>
    <row r="4" spans="1:5" ht="15.75" customHeight="1" x14ac:dyDescent="0.15">
      <c r="A4" s="122" t="str">
        <f>'Programs to include'!A4</f>
        <v>Calcium supplementation</v>
      </c>
      <c r="B4" s="13">
        <v>0</v>
      </c>
      <c r="C4" s="13">
        <v>0.95</v>
      </c>
      <c r="D4" s="13">
        <v>1</v>
      </c>
      <c r="E4" s="4"/>
    </row>
    <row r="5" spans="1:5" ht="15.75" customHeight="1" x14ac:dyDescent="0.15">
      <c r="A5" s="122" t="str">
        <f>'Programs to include'!A5</f>
        <v>Cash transfers</v>
      </c>
      <c r="B5" s="13">
        <v>0</v>
      </c>
      <c r="C5" s="13">
        <v>0.95</v>
      </c>
      <c r="D5" s="13">
        <v>1</v>
      </c>
      <c r="E5" s="4"/>
    </row>
    <row r="6" spans="1:5" ht="15.75" customHeight="1" x14ac:dyDescent="0.15">
      <c r="A6" s="122" t="str">
        <f>'Programs to include'!A6</f>
        <v>Family Planning</v>
      </c>
      <c r="B6" s="13">
        <v>0</v>
      </c>
      <c r="C6" s="13">
        <v>0.95</v>
      </c>
      <c r="D6" s="13">
        <v>1</v>
      </c>
      <c r="E6" s="58"/>
    </row>
    <row r="7" spans="1:5" ht="15.75" customHeight="1" x14ac:dyDescent="0.15">
      <c r="A7" s="122" t="str">
        <f>'Programs to include'!A7</f>
        <v>IFA fortification of maize</v>
      </c>
      <c r="B7" s="13">
        <v>0</v>
      </c>
      <c r="C7" s="13">
        <v>0.95</v>
      </c>
      <c r="D7" s="13">
        <v>1</v>
      </c>
      <c r="E7" s="11"/>
    </row>
    <row r="8" spans="1:5" ht="15.75" customHeight="1" x14ac:dyDescent="0.15">
      <c r="A8" s="122" t="str">
        <f>'Programs to include'!A8</f>
        <v>IFA fortification of rice</v>
      </c>
      <c r="B8" s="13">
        <v>0</v>
      </c>
      <c r="C8" s="13">
        <v>0.95</v>
      </c>
      <c r="D8" s="13">
        <v>1</v>
      </c>
      <c r="E8" s="11"/>
    </row>
    <row r="9" spans="1:5" ht="15.75" customHeight="1" x14ac:dyDescent="0.15">
      <c r="A9" s="122" t="str">
        <f>'Programs to include'!A9</f>
        <v>IFA fortification of wheat flour</v>
      </c>
      <c r="B9" s="13">
        <v>0</v>
      </c>
      <c r="C9" s="13">
        <v>0.95</v>
      </c>
      <c r="D9" s="13">
        <v>1</v>
      </c>
      <c r="E9" s="11"/>
    </row>
    <row r="10" spans="1:5" ht="15.75" customHeight="1" x14ac:dyDescent="0.15">
      <c r="A10" s="122" t="str">
        <f>'Programs to include'!A10</f>
        <v>IFAS not poor: community</v>
      </c>
      <c r="B10" s="13">
        <v>0</v>
      </c>
      <c r="C10" s="13">
        <v>0.95</v>
      </c>
      <c r="D10" s="13">
        <v>1</v>
      </c>
    </row>
    <row r="11" spans="1:5" ht="15.75" customHeight="1" x14ac:dyDescent="0.15">
      <c r="A11" s="122" t="str">
        <f>'Programs to include'!A11</f>
        <v>IFAS not poor: community (malaria area)</v>
      </c>
      <c r="B11" s="13">
        <v>0</v>
      </c>
      <c r="C11" s="13">
        <v>0.95</v>
      </c>
      <c r="D11" s="13">
        <v>1</v>
      </c>
    </row>
    <row r="12" spans="1:5" ht="15.75" customHeight="1" x14ac:dyDescent="0.15">
      <c r="A12" s="122" t="str">
        <f>'Programs to include'!A12</f>
        <v>IFAS not poor: hospital</v>
      </c>
      <c r="B12" s="13">
        <v>0</v>
      </c>
      <c r="C12" s="13">
        <v>0.95</v>
      </c>
      <c r="D12" s="13">
        <v>1</v>
      </c>
    </row>
    <row r="13" spans="1:5" ht="15.75" customHeight="1" x14ac:dyDescent="0.15">
      <c r="A13" s="122" t="str">
        <f>'Programs to include'!A13</f>
        <v>IFAS not poor: hospital (malaria area)</v>
      </c>
      <c r="B13" s="13">
        <v>0</v>
      </c>
      <c r="C13" s="13">
        <v>0.95</v>
      </c>
      <c r="D13" s="13">
        <v>1</v>
      </c>
    </row>
    <row r="14" spans="1:5" ht="15.75" customHeight="1" x14ac:dyDescent="0.15">
      <c r="A14" s="122" t="str">
        <f>'Programs to include'!A14</f>
        <v>IFAS not poor: retailer</v>
      </c>
      <c r="B14" s="13">
        <v>0</v>
      </c>
      <c r="C14" s="13">
        <v>0.95</v>
      </c>
      <c r="D14" s="13">
        <v>1</v>
      </c>
    </row>
    <row r="15" spans="1:5" ht="15.75" customHeight="1" x14ac:dyDescent="0.15">
      <c r="A15" s="122" t="str">
        <f>'Programs to include'!A15</f>
        <v>IFAS not poor: retailer (malaria area)</v>
      </c>
      <c r="B15" s="13">
        <v>0</v>
      </c>
      <c r="C15" s="13">
        <v>0.95</v>
      </c>
      <c r="D15" s="13">
        <v>1</v>
      </c>
    </row>
    <row r="16" spans="1:5" ht="15.75" customHeight="1" x14ac:dyDescent="0.15">
      <c r="A16" s="122" t="str">
        <f>'Programs to include'!A16</f>
        <v>IFAS not poor: school</v>
      </c>
      <c r="B16" s="13">
        <v>0</v>
      </c>
      <c r="C16" s="13">
        <v>0.95</v>
      </c>
      <c r="D16" s="13">
        <v>1</v>
      </c>
    </row>
    <row r="17" spans="1:5" ht="15.75" customHeight="1" x14ac:dyDescent="0.15">
      <c r="A17" s="122" t="str">
        <f>'Programs to include'!A17</f>
        <v>IFAS not poor: school (malaria area)</v>
      </c>
      <c r="B17" s="13">
        <v>0</v>
      </c>
      <c r="C17" s="13">
        <v>0.95</v>
      </c>
      <c r="D17" s="13">
        <v>1</v>
      </c>
    </row>
    <row r="18" spans="1:5" ht="15.75" customHeight="1" x14ac:dyDescent="0.15">
      <c r="A18" s="122" t="str">
        <f>'Programs to include'!A18</f>
        <v>IFAS poor: community</v>
      </c>
      <c r="B18" s="13">
        <v>0</v>
      </c>
      <c r="C18" s="13">
        <v>0.95</v>
      </c>
      <c r="D18" s="13">
        <v>1</v>
      </c>
    </row>
    <row r="19" spans="1:5" ht="15.75" customHeight="1" x14ac:dyDescent="0.15">
      <c r="A19" s="122" t="str">
        <f>'Programs to include'!A19</f>
        <v>IFAS poor: community (malaria area)</v>
      </c>
      <c r="B19" s="13">
        <v>0</v>
      </c>
      <c r="C19" s="13">
        <v>0.95</v>
      </c>
      <c r="D19" s="13">
        <v>1</v>
      </c>
    </row>
    <row r="20" spans="1:5" ht="15.75" customHeight="1" x14ac:dyDescent="0.15">
      <c r="A20" s="122" t="str">
        <f>'Programs to include'!A20</f>
        <v>IFAS poor: hospital</v>
      </c>
      <c r="B20" s="13">
        <v>0</v>
      </c>
      <c r="C20" s="13">
        <v>0.95</v>
      </c>
      <c r="D20" s="13">
        <v>1</v>
      </c>
    </row>
    <row r="21" spans="1:5" ht="15.75" customHeight="1" x14ac:dyDescent="0.15">
      <c r="A21" s="122" t="str">
        <f>'Programs to include'!A21</f>
        <v>IFAS poor: hospital (malaria area)</v>
      </c>
      <c r="B21" s="13">
        <v>0</v>
      </c>
      <c r="C21" s="13">
        <v>0.95</v>
      </c>
      <c r="D21" s="13">
        <v>1</v>
      </c>
    </row>
    <row r="22" spans="1:5" ht="15.75" customHeight="1" x14ac:dyDescent="0.15">
      <c r="A22" s="122" t="str">
        <f>'Programs to include'!A22</f>
        <v>IFAS poor: school</v>
      </c>
      <c r="B22" s="13">
        <v>0</v>
      </c>
      <c r="C22" s="13">
        <v>0.95</v>
      </c>
      <c r="D22" s="13">
        <v>1</v>
      </c>
    </row>
    <row r="23" spans="1:5" ht="15.75" customHeight="1" x14ac:dyDescent="0.15">
      <c r="A23" s="122" t="str">
        <f>'Programs to include'!A23</f>
        <v>IFAS poor: school (malaria area)</v>
      </c>
      <c r="B23" s="13">
        <v>0</v>
      </c>
      <c r="C23" s="13">
        <v>0.95</v>
      </c>
      <c r="D23" s="13">
        <v>1</v>
      </c>
    </row>
    <row r="24" spans="1:5" ht="15.75" customHeight="1" x14ac:dyDescent="0.15">
      <c r="A24" s="122" t="str">
        <f>'Programs to include'!A24</f>
        <v>IPTp</v>
      </c>
      <c r="B24" s="13">
        <v>0</v>
      </c>
      <c r="C24" s="13">
        <v>0.95</v>
      </c>
      <c r="D24" s="13">
        <v>1</v>
      </c>
    </row>
    <row r="25" spans="1:5" ht="15.75" customHeight="1" x14ac:dyDescent="0.15">
      <c r="A25" s="122" t="str">
        <f>'Programs to include'!A25</f>
        <v>Iron and folic acid supplementation for pregnant women</v>
      </c>
      <c r="B25" s="13">
        <v>0</v>
      </c>
      <c r="C25" s="13">
        <v>0.95</v>
      </c>
      <c r="D25" s="13">
        <v>1</v>
      </c>
      <c r="E25" s="4"/>
    </row>
    <row r="26" spans="1:5" ht="15.75" customHeight="1" x14ac:dyDescent="0.15">
      <c r="A26" s="122" t="str">
        <f>'Programs to include'!A26</f>
        <v>Iron and folic acid supplementation for pregnant women (malaria area)</v>
      </c>
      <c r="B26" s="13">
        <v>0</v>
      </c>
      <c r="C26" s="13">
        <v>0.95</v>
      </c>
      <c r="D26" s="13">
        <v>1</v>
      </c>
      <c r="E26" s="4"/>
    </row>
    <row r="27" spans="1:5" ht="15.75" customHeight="1" x14ac:dyDescent="0.15">
      <c r="A27" s="122" t="str">
        <f>'Programs to include'!A27</f>
        <v>Iron and iodine fortification of salt</v>
      </c>
      <c r="B27" s="13">
        <v>0</v>
      </c>
      <c r="C27" s="13">
        <v>0.95</v>
      </c>
      <c r="D27" s="13">
        <v>1</v>
      </c>
      <c r="E27" s="4"/>
    </row>
    <row r="28" spans="1:5" ht="15.75" customHeight="1" x14ac:dyDescent="0.15">
      <c r="A28" s="122" t="str">
        <f>'Programs to include'!A28</f>
        <v>Iron fortification of maize</v>
      </c>
      <c r="B28" s="13">
        <v>0</v>
      </c>
      <c r="C28" s="13">
        <v>0.95</v>
      </c>
      <c r="D28" s="13">
        <v>1</v>
      </c>
      <c r="E28" s="4"/>
    </row>
    <row r="29" spans="1:5" ht="15.75" customHeight="1" x14ac:dyDescent="0.15">
      <c r="A29" s="122" t="str">
        <f>'Programs to include'!A29</f>
        <v>Iron fortification of rice</v>
      </c>
      <c r="B29" s="13">
        <v>0</v>
      </c>
      <c r="C29" s="13">
        <v>0.95</v>
      </c>
      <c r="D29" s="13">
        <v>1</v>
      </c>
      <c r="E29" s="4"/>
    </row>
    <row r="30" spans="1:5" ht="15.75" customHeight="1" x14ac:dyDescent="0.15">
      <c r="A30" s="122" t="str">
        <f>'Programs to include'!A30</f>
        <v>Iron fortification of wheat flour</v>
      </c>
      <c r="B30" s="13">
        <v>0</v>
      </c>
      <c r="C30" s="13">
        <v>0.95</v>
      </c>
      <c r="D30" s="13">
        <v>1</v>
      </c>
      <c r="E30" s="4"/>
    </row>
    <row r="31" spans="1:5" ht="15.75" customHeight="1" x14ac:dyDescent="0.15">
      <c r="A31" s="122" t="str">
        <f>'Programs to include'!A31</f>
        <v>Long-lasting insecticide-treated bednets</v>
      </c>
      <c r="B31" s="13">
        <v>0</v>
      </c>
      <c r="C31" s="13">
        <v>0.95</v>
      </c>
      <c r="D31" s="13">
        <v>1</v>
      </c>
    </row>
    <row r="32" spans="1:5" ht="15.75" customHeight="1" x14ac:dyDescent="0.15">
      <c r="A32" s="122" t="str">
        <f>'Programs to include'!A32</f>
        <v>Mg for eclampsia</v>
      </c>
      <c r="B32" s="13">
        <v>0</v>
      </c>
      <c r="C32" s="13">
        <v>0.95</v>
      </c>
      <c r="D32" s="13">
        <v>1</v>
      </c>
    </row>
    <row r="33" spans="1:5" ht="15.75" customHeight="1" x14ac:dyDescent="0.15">
      <c r="A33" s="122" t="str">
        <f>'Programs to include'!A33</f>
        <v>Mg for pre-eclampsia</v>
      </c>
      <c r="B33" s="13">
        <v>0</v>
      </c>
      <c r="C33" s="13">
        <v>0.95</v>
      </c>
      <c r="D33" s="13">
        <v>1</v>
      </c>
    </row>
    <row r="34" spans="1:5" ht="15.75" customHeight="1" x14ac:dyDescent="0.15">
      <c r="A34" s="122" t="str">
        <f>'Programs to include'!A34</f>
        <v>Multiple micronutrient supplementation</v>
      </c>
      <c r="B34" s="13">
        <v>0</v>
      </c>
      <c r="C34" s="13">
        <v>0.95</v>
      </c>
      <c r="D34" s="13">
        <v>1</v>
      </c>
      <c r="E34" s="4"/>
    </row>
    <row r="35" spans="1:5" ht="15.75" customHeight="1" x14ac:dyDescent="0.15">
      <c r="A35" s="122" t="str">
        <f>'Programs to include'!A35</f>
        <v>Multiple micronutrient supplementation (malaria area)</v>
      </c>
      <c r="B35" s="13">
        <v>0</v>
      </c>
      <c r="C35" s="13">
        <v>0.95</v>
      </c>
      <c r="D35" s="13">
        <v>1</v>
      </c>
      <c r="E35" s="4"/>
    </row>
    <row r="36" spans="1:5" ht="15.75" customHeight="1" x14ac:dyDescent="0.15">
      <c r="A36" s="122" t="str">
        <f>'Programs to include'!A36</f>
        <v>Oral rehydration salts</v>
      </c>
      <c r="B36" s="13">
        <v>0</v>
      </c>
      <c r="C36" s="13">
        <v>0.95</v>
      </c>
      <c r="D36" s="13">
        <v>1</v>
      </c>
      <c r="E36" s="4"/>
    </row>
    <row r="37" spans="1:5" ht="15.75" customHeight="1" x14ac:dyDescent="0.15">
      <c r="A37" s="122" t="str">
        <f>'Programs to include'!A37</f>
        <v>Public provision of complementary foods</v>
      </c>
      <c r="B37" s="13">
        <v>0.6</v>
      </c>
      <c r="C37" s="13">
        <v>0.95</v>
      </c>
      <c r="D37" s="13">
        <v>1</v>
      </c>
      <c r="E37" s="4"/>
    </row>
    <row r="38" spans="1:5" ht="15.75" customHeight="1" x14ac:dyDescent="0.15">
      <c r="A38" s="122" t="str">
        <f>'Programs to include'!A38</f>
        <v>Public provision of complementary foods with iron</v>
      </c>
      <c r="B38" s="13">
        <v>0</v>
      </c>
      <c r="C38" s="13">
        <v>0.95</v>
      </c>
      <c r="D38" s="13">
        <v>1</v>
      </c>
      <c r="E38" s="29"/>
    </row>
    <row r="39" spans="1:5" ht="15.75" customHeight="1" x14ac:dyDescent="0.15">
      <c r="A39" s="122" t="str">
        <f>'Programs to include'!A39</f>
        <v>Public provision of complementary foods with iron (malaria area)</v>
      </c>
      <c r="B39" s="13">
        <v>0</v>
      </c>
      <c r="C39" s="13">
        <v>0.95</v>
      </c>
      <c r="D39" s="13">
        <v>1</v>
      </c>
      <c r="E39" s="4"/>
    </row>
    <row r="40" spans="1:5" ht="15.75" customHeight="1" x14ac:dyDescent="0.15">
      <c r="A40" s="122" t="str">
        <f>'Programs to include'!A40</f>
        <v>Sprinkles</v>
      </c>
      <c r="B40" s="13">
        <v>0</v>
      </c>
      <c r="C40" s="13">
        <v>0.95</v>
      </c>
      <c r="D40" s="13">
        <v>1</v>
      </c>
      <c r="E40" s="4"/>
    </row>
    <row r="41" spans="1:5" ht="15.75" customHeight="1" x14ac:dyDescent="0.15">
      <c r="A41" s="122" t="str">
        <f>'Programs to include'!A41</f>
        <v>Sprinkles (malaria area)</v>
      </c>
      <c r="B41" s="13">
        <v>0</v>
      </c>
      <c r="C41" s="13">
        <v>0.95</v>
      </c>
      <c r="D41" s="13">
        <v>1</v>
      </c>
      <c r="E41" s="4"/>
    </row>
    <row r="42" spans="1:5" ht="15.75" customHeight="1" x14ac:dyDescent="0.15">
      <c r="A42" s="122" t="str">
        <f>'Programs to include'!A42</f>
        <v>Treatment of MAM</v>
      </c>
      <c r="B42" s="13">
        <v>0</v>
      </c>
      <c r="C42" s="13">
        <v>0.95</v>
      </c>
      <c r="D42" s="13">
        <v>1</v>
      </c>
    </row>
    <row r="43" spans="1:5" ht="15.75" customHeight="1" x14ac:dyDescent="0.15">
      <c r="A43" s="122" t="str">
        <f>'Programs to include'!A43</f>
        <v>Treatment of SAM</v>
      </c>
      <c r="B43" s="13">
        <v>0</v>
      </c>
      <c r="C43" s="13">
        <v>0.95</v>
      </c>
      <c r="D43" s="13">
        <v>1</v>
      </c>
    </row>
    <row r="44" spans="1:5" ht="15.75" customHeight="1" x14ac:dyDescent="0.15">
      <c r="A44" s="122" t="str">
        <f>'Programs to include'!A44</f>
        <v>Vitamin A supplementation</v>
      </c>
      <c r="B44" s="13">
        <v>0</v>
      </c>
      <c r="C44" s="13">
        <v>0.95</v>
      </c>
      <c r="D44" s="13">
        <v>1</v>
      </c>
    </row>
    <row r="45" spans="1:5" ht="15.75" customHeight="1" x14ac:dyDescent="0.15">
      <c r="A45" s="122" t="str">
        <f>'Programs to include'!A45</f>
        <v>WASH: Handwashing</v>
      </c>
      <c r="B45" s="13">
        <v>0</v>
      </c>
      <c r="C45" s="13">
        <v>0.95</v>
      </c>
      <c r="D45" s="13">
        <v>1</v>
      </c>
    </row>
    <row r="46" spans="1:5" ht="15.75" customHeight="1" x14ac:dyDescent="0.15">
      <c r="A46" s="122" t="str">
        <f>'Programs to include'!A46</f>
        <v>WASH: Hygenic disposal</v>
      </c>
      <c r="B46" s="13">
        <v>0</v>
      </c>
      <c r="C46" s="13">
        <v>0.95</v>
      </c>
      <c r="D46" s="13">
        <v>1</v>
      </c>
    </row>
    <row r="47" spans="1:5" ht="15.75" customHeight="1" x14ac:dyDescent="0.15">
      <c r="A47" s="122" t="str">
        <f>'Programs to include'!A47</f>
        <v>WASH: Improved sanitation</v>
      </c>
      <c r="B47" s="13">
        <v>0</v>
      </c>
      <c r="C47" s="13">
        <v>0.95</v>
      </c>
      <c r="D47" s="13">
        <v>1</v>
      </c>
    </row>
    <row r="48" spans="1:5" ht="15.75" customHeight="1" x14ac:dyDescent="0.15">
      <c r="A48" s="122" t="str">
        <f>'Programs to include'!A48</f>
        <v>WASH: Improved water source</v>
      </c>
      <c r="B48" s="13">
        <v>0</v>
      </c>
      <c r="C48" s="13">
        <v>0.95</v>
      </c>
      <c r="D48" s="13">
        <v>1</v>
      </c>
    </row>
    <row r="49" spans="1:4" ht="15.75" customHeight="1" x14ac:dyDescent="0.15">
      <c r="A49" s="122" t="str">
        <f>'Programs to include'!A49</f>
        <v>WASH: Piped water</v>
      </c>
      <c r="B49" s="13">
        <v>0</v>
      </c>
      <c r="C49" s="13">
        <v>0.95</v>
      </c>
      <c r="D49" s="13">
        <v>1</v>
      </c>
    </row>
    <row r="50" spans="1:4" ht="15.75" customHeight="1" x14ac:dyDescent="0.15">
      <c r="A50" s="122" t="str">
        <f>'Programs to include'!A50</f>
        <v>Zinc for treatment + ORS</v>
      </c>
      <c r="B50" s="13">
        <v>0</v>
      </c>
      <c r="C50" s="13">
        <v>0.95</v>
      </c>
      <c r="D50" s="13">
        <v>1</v>
      </c>
    </row>
    <row r="51" spans="1:4" ht="15.75" customHeight="1" x14ac:dyDescent="0.15">
      <c r="A51" s="122" t="str">
        <f>'Programs to include'!A51</f>
        <v>Zinc supplementation</v>
      </c>
      <c r="B51" s="13">
        <v>0</v>
      </c>
      <c r="C51" s="13">
        <v>0.95</v>
      </c>
      <c r="D51" s="13">
        <v>1</v>
      </c>
    </row>
    <row r="52" spans="1:4" s="10" customFormat="1" ht="15.75" customHeight="1" x14ac:dyDescent="0.15">
      <c r="A52" s="122" t="str">
        <f>'Programs to include'!A52</f>
        <v>IYCF 1</v>
      </c>
      <c r="B52" s="13">
        <v>0</v>
      </c>
      <c r="C52" s="13">
        <v>0.95</v>
      </c>
      <c r="D52" s="13" t="s">
        <v>268</v>
      </c>
    </row>
    <row r="53" spans="1:4" ht="15.75" customHeight="1" x14ac:dyDescent="0.15">
      <c r="A53" s="122" t="str">
        <f>'Programs to include'!A53</f>
        <v>IYCF 2</v>
      </c>
      <c r="B53" s="13">
        <v>0</v>
      </c>
      <c r="C53" s="13">
        <v>0.95</v>
      </c>
      <c r="D53" s="13" t="s">
        <v>268</v>
      </c>
    </row>
    <row r="54" spans="1:4" ht="15.75" customHeight="1" x14ac:dyDescent="0.15">
      <c r="A54" s="122" t="str">
        <f>'Programs to include'!A54</f>
        <v>IYCF 3</v>
      </c>
      <c r="B54" s="13">
        <v>0</v>
      </c>
      <c r="C54" s="13">
        <v>0.95</v>
      </c>
      <c r="D54" s="13" t="s">
        <v>268</v>
      </c>
    </row>
  </sheetData>
  <sortState ref="A2:D52">
    <sortCondition ref="A1"/>
  </sortState>
  <pageMargins left="0.75" right="0.75" top="1" bottom="1" header="0.5" footer="0.5"/>
  <pageSetup paperSize="9" orientation="portrait" horizontalDpi="4294967292" verticalDpi="429496729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9" tint="-0.249977111117893"/>
  </sheetPr>
  <dimension ref="A1:B54"/>
  <sheetViews>
    <sheetView topLeftCell="A24" workbookViewId="0">
      <selection activeCell="B39" sqref="B39"/>
    </sheetView>
  </sheetViews>
  <sheetFormatPr baseColWidth="10" defaultRowHeight="13" x14ac:dyDescent="0.15"/>
  <cols>
    <col min="1" max="1" width="56" customWidth="1"/>
    <col min="2" max="2" width="15.83203125" bestFit="1" customWidth="1"/>
  </cols>
  <sheetData>
    <row r="1" spans="1:2" x14ac:dyDescent="0.15">
      <c r="A1" s="1" t="s">
        <v>203</v>
      </c>
      <c r="B1" s="9" t="s">
        <v>251</v>
      </c>
    </row>
    <row r="2" spans="1:2" x14ac:dyDescent="0.15">
      <c r="A2" s="122" t="s">
        <v>55</v>
      </c>
      <c r="B2" s="122"/>
    </row>
    <row r="3" spans="1:2" x14ac:dyDescent="0.15">
      <c r="A3" s="124" t="s">
        <v>266</v>
      </c>
      <c r="B3" s="122"/>
    </row>
    <row r="4" spans="1:2" x14ac:dyDescent="0.15">
      <c r="A4" s="4" t="s">
        <v>263</v>
      </c>
      <c r="B4" s="122"/>
    </row>
    <row r="5" spans="1:2" x14ac:dyDescent="0.15">
      <c r="A5" s="4" t="s">
        <v>143</v>
      </c>
      <c r="B5" s="122"/>
    </row>
    <row r="6" spans="1:2" x14ac:dyDescent="0.15">
      <c r="A6" s="122" t="s">
        <v>185</v>
      </c>
      <c r="B6" s="122"/>
    </row>
    <row r="7" spans="1:2" x14ac:dyDescent="0.15">
      <c r="A7" s="11" t="s">
        <v>145</v>
      </c>
      <c r="B7" s="122"/>
    </row>
    <row r="8" spans="1:2" x14ac:dyDescent="0.15">
      <c r="A8" s="11" t="s">
        <v>146</v>
      </c>
      <c r="B8" s="122"/>
    </row>
    <row r="9" spans="1:2" x14ac:dyDescent="0.15">
      <c r="A9" s="11" t="s">
        <v>144</v>
      </c>
      <c r="B9" s="122"/>
    </row>
    <row r="10" spans="1:2" x14ac:dyDescent="0.15">
      <c r="A10" s="122" t="s">
        <v>124</v>
      </c>
      <c r="B10" s="122"/>
    </row>
    <row r="11" spans="1:2" x14ac:dyDescent="0.15">
      <c r="A11" s="122" t="s">
        <v>132</v>
      </c>
      <c r="B11" s="122"/>
    </row>
    <row r="12" spans="1:2" x14ac:dyDescent="0.15">
      <c r="A12" s="122" t="s">
        <v>125</v>
      </c>
      <c r="B12" s="122"/>
    </row>
    <row r="13" spans="1:2" x14ac:dyDescent="0.15">
      <c r="A13" s="122" t="s">
        <v>133</v>
      </c>
      <c r="B13" s="122"/>
    </row>
    <row r="14" spans="1:2" x14ac:dyDescent="0.15">
      <c r="A14" s="122" t="s">
        <v>126</v>
      </c>
      <c r="B14" s="122"/>
    </row>
    <row r="15" spans="1:2" x14ac:dyDescent="0.15">
      <c r="A15" s="122" t="s">
        <v>134</v>
      </c>
      <c r="B15" s="122"/>
    </row>
    <row r="16" spans="1:2" x14ac:dyDescent="0.15">
      <c r="A16" s="122" t="s">
        <v>123</v>
      </c>
      <c r="B16" s="122"/>
    </row>
    <row r="17" spans="1:2" x14ac:dyDescent="0.15">
      <c r="A17" s="122" t="s">
        <v>131</v>
      </c>
      <c r="B17" s="122"/>
    </row>
    <row r="18" spans="1:2" x14ac:dyDescent="0.15">
      <c r="A18" s="122" t="s">
        <v>121</v>
      </c>
      <c r="B18" s="122"/>
    </row>
    <row r="19" spans="1:2" x14ac:dyDescent="0.15">
      <c r="A19" s="122" t="s">
        <v>129</v>
      </c>
      <c r="B19" s="122"/>
    </row>
    <row r="20" spans="1:2" x14ac:dyDescent="0.15">
      <c r="A20" s="122" t="s">
        <v>122</v>
      </c>
      <c r="B20" s="122"/>
    </row>
    <row r="21" spans="1:2" x14ac:dyDescent="0.15">
      <c r="A21" s="122" t="s">
        <v>130</v>
      </c>
      <c r="B21" s="122"/>
    </row>
    <row r="22" spans="1:2" x14ac:dyDescent="0.15">
      <c r="A22" s="122" t="s">
        <v>120</v>
      </c>
      <c r="B22" s="122"/>
    </row>
    <row r="23" spans="1:2" x14ac:dyDescent="0.15">
      <c r="A23" s="122" t="s">
        <v>128</v>
      </c>
      <c r="B23" s="122"/>
    </row>
    <row r="24" spans="1:2" x14ac:dyDescent="0.15">
      <c r="A24" s="122" t="s">
        <v>119</v>
      </c>
      <c r="B24" s="122"/>
    </row>
    <row r="25" spans="1:2" x14ac:dyDescent="0.15">
      <c r="A25" s="4" t="s">
        <v>77</v>
      </c>
      <c r="B25" s="122"/>
    </row>
    <row r="26" spans="1:2" x14ac:dyDescent="0.15">
      <c r="A26" s="4" t="s">
        <v>139</v>
      </c>
      <c r="B26" s="122"/>
    </row>
    <row r="27" spans="1:2" x14ac:dyDescent="0.15">
      <c r="A27" s="4" t="s">
        <v>97</v>
      </c>
      <c r="B27" s="122"/>
    </row>
    <row r="28" spans="1:2" s="10" customFormat="1" x14ac:dyDescent="0.15">
      <c r="A28" s="116" t="s">
        <v>81</v>
      </c>
      <c r="B28" s="123"/>
    </row>
    <row r="29" spans="1:2" s="10" customFormat="1" x14ac:dyDescent="0.15">
      <c r="A29" s="116" t="s">
        <v>82</v>
      </c>
      <c r="B29" s="123"/>
    </row>
    <row r="30" spans="1:2" s="10" customFormat="1" x14ac:dyDescent="0.15">
      <c r="A30" s="116" t="s">
        <v>80</v>
      </c>
      <c r="B30" s="123"/>
    </row>
    <row r="31" spans="1:2" x14ac:dyDescent="0.15">
      <c r="A31" s="4" t="s">
        <v>78</v>
      </c>
      <c r="B31" s="122"/>
    </row>
    <row r="32" spans="1:2" x14ac:dyDescent="0.15">
      <c r="A32" s="4" t="s">
        <v>265</v>
      </c>
      <c r="B32" s="122"/>
    </row>
    <row r="33" spans="1:2" x14ac:dyDescent="0.15">
      <c r="A33" s="4" t="s">
        <v>264</v>
      </c>
      <c r="B33" s="122"/>
    </row>
    <row r="34" spans="1:2" x14ac:dyDescent="0.15">
      <c r="A34" s="122" t="s">
        <v>135</v>
      </c>
      <c r="B34" s="122"/>
    </row>
    <row r="35" spans="1:2" x14ac:dyDescent="0.15">
      <c r="A35" s="122" t="s">
        <v>138</v>
      </c>
      <c r="B35" s="122"/>
    </row>
    <row r="36" spans="1:2" x14ac:dyDescent="0.15">
      <c r="A36" s="122" t="s">
        <v>261</v>
      </c>
      <c r="B36" s="122"/>
    </row>
    <row r="37" spans="1:2" x14ac:dyDescent="0.15">
      <c r="A37" s="4" t="s">
        <v>127</v>
      </c>
      <c r="B37" s="122" t="s">
        <v>165</v>
      </c>
    </row>
    <row r="38" spans="1:2" x14ac:dyDescent="0.15">
      <c r="A38" s="4" t="s">
        <v>75</v>
      </c>
      <c r="B38" s="122" t="s">
        <v>165</v>
      </c>
    </row>
    <row r="39" spans="1:2" x14ac:dyDescent="0.15">
      <c r="A39" s="4" t="s">
        <v>136</v>
      </c>
      <c r="B39" s="122" t="s">
        <v>165</v>
      </c>
    </row>
    <row r="40" spans="1:2" x14ac:dyDescent="0.15">
      <c r="A40" s="4" t="s">
        <v>74</v>
      </c>
      <c r="B40" s="122"/>
    </row>
    <row r="41" spans="1:2" x14ac:dyDescent="0.15">
      <c r="A41" s="29" t="s">
        <v>137</v>
      </c>
      <c r="B41" s="122"/>
    </row>
    <row r="42" spans="1:2" x14ac:dyDescent="0.15">
      <c r="A42" s="4" t="s">
        <v>151</v>
      </c>
      <c r="B42" s="122"/>
    </row>
    <row r="43" spans="1:2" x14ac:dyDescent="0.15">
      <c r="A43" s="4" t="s">
        <v>152</v>
      </c>
      <c r="B43" s="122"/>
    </row>
    <row r="44" spans="1:2" x14ac:dyDescent="0.15">
      <c r="A44" s="4" t="s">
        <v>47</v>
      </c>
      <c r="B44" s="122"/>
    </row>
    <row r="45" spans="1:2" x14ac:dyDescent="0.15">
      <c r="A45" s="122" t="s">
        <v>260</v>
      </c>
      <c r="B45" s="122"/>
    </row>
    <row r="46" spans="1:2" x14ac:dyDescent="0.15">
      <c r="A46" s="122" t="s">
        <v>259</v>
      </c>
      <c r="B46" s="122"/>
    </row>
    <row r="47" spans="1:2" x14ac:dyDescent="0.15">
      <c r="A47" s="122" t="s">
        <v>258</v>
      </c>
      <c r="B47" s="122"/>
    </row>
    <row r="48" spans="1:2" x14ac:dyDescent="0.15">
      <c r="A48" s="122" t="s">
        <v>256</v>
      </c>
      <c r="B48" s="122"/>
    </row>
    <row r="49" spans="1:2" x14ac:dyDescent="0.15">
      <c r="A49" s="122" t="s">
        <v>257</v>
      </c>
      <c r="B49" s="122"/>
    </row>
    <row r="50" spans="1:2" x14ac:dyDescent="0.15">
      <c r="A50" s="122" t="s">
        <v>262</v>
      </c>
      <c r="B50" s="122"/>
    </row>
    <row r="51" spans="1:2" x14ac:dyDescent="0.15">
      <c r="A51" s="4" t="s">
        <v>140</v>
      </c>
      <c r="B51" s="122"/>
    </row>
    <row r="52" spans="1:2" x14ac:dyDescent="0.15">
      <c r="A52" s="125" t="s">
        <v>161</v>
      </c>
      <c r="B52" s="122"/>
    </row>
    <row r="53" spans="1:2" x14ac:dyDescent="0.15">
      <c r="A53" s="125" t="s">
        <v>162</v>
      </c>
      <c r="B53" s="122"/>
    </row>
    <row r="54" spans="1:2" x14ac:dyDescent="0.15">
      <c r="A54" s="125" t="s">
        <v>163</v>
      </c>
      <c r="B54" s="122"/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6"/>
  <sheetViews>
    <sheetView workbookViewId="0">
      <selection activeCell="C46" sqref="C46"/>
    </sheetView>
  </sheetViews>
  <sheetFormatPr baseColWidth="10" defaultColWidth="14.5" defaultRowHeight="15.75" customHeight="1" x14ac:dyDescent="0.15"/>
  <sheetData>
    <row r="1" spans="1:6" ht="15.75" customHeight="1" x14ac:dyDescent="0.15">
      <c r="A1" s="4" t="s">
        <v>41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ht="15.75" customHeight="1" x14ac:dyDescent="0.15">
      <c r="A2" s="4" t="s">
        <v>213</v>
      </c>
      <c r="B2" s="14">
        <v>2.4300000000000002</v>
      </c>
      <c r="C2" s="14">
        <v>2.4300000000000002</v>
      </c>
      <c r="D2" s="14">
        <v>3.71</v>
      </c>
      <c r="E2" s="14">
        <v>3</v>
      </c>
      <c r="F2" s="14">
        <v>1.92</v>
      </c>
    </row>
    <row r="3" spans="1:6" ht="15.75" customHeight="1" x14ac:dyDescent="0.15">
      <c r="A3" t="s">
        <v>216</v>
      </c>
      <c r="B3" s="30">
        <v>5.1999999999999998E-2</v>
      </c>
      <c r="C3" s="30">
        <v>5.1999999999999998E-2</v>
      </c>
      <c r="D3" s="30">
        <v>5.1999999999999998E-2</v>
      </c>
      <c r="E3" s="30">
        <v>5.1999999999999998E-2</v>
      </c>
      <c r="F3" s="30">
        <v>5.1999999999999998E-2</v>
      </c>
    </row>
    <row r="4" spans="1:6" ht="15.75" customHeight="1" x14ac:dyDescent="0.15">
      <c r="A4" s="4" t="s">
        <v>28</v>
      </c>
      <c r="B4" s="12">
        <v>3.5999999999999997E-2</v>
      </c>
      <c r="C4" s="12">
        <v>3.5999999999999997E-2</v>
      </c>
      <c r="D4" s="12">
        <v>3.5999999999999997E-2</v>
      </c>
      <c r="E4" s="12">
        <v>3.5999999999999997E-2</v>
      </c>
      <c r="F4" s="12">
        <v>3.5999999999999997E-2</v>
      </c>
    </row>
    <row r="5" spans="1:6" ht="15.75" customHeight="1" x14ac:dyDescent="0.15">
      <c r="A5" s="4" t="s">
        <v>147</v>
      </c>
      <c r="B5" s="45">
        <f>Distributions!C10 * 2.6</f>
        <v>0.39</v>
      </c>
      <c r="C5" s="45">
        <f>Distributions!D10 * 2.6</f>
        <v>0.39</v>
      </c>
      <c r="D5" s="45">
        <f>Distributions!E10 * 2.6</f>
        <v>0.33540000000000003</v>
      </c>
      <c r="E5" s="45">
        <f>Distributions!F10 * 2.6</f>
        <v>0.28600000000000003</v>
      </c>
      <c r="F5" s="45">
        <f>Distributions!G10 * 2.6</f>
        <v>0.27300000000000002</v>
      </c>
    </row>
    <row r="6" spans="1:6" ht="15.75" customHeight="1" x14ac:dyDescent="0.15">
      <c r="A6" s="4" t="s">
        <v>148</v>
      </c>
      <c r="B6" s="45">
        <f>Distributions!C11 * 2.6</f>
        <v>0.12740000000000001</v>
      </c>
      <c r="C6" s="45">
        <f>Distributions!D11 * 2.6</f>
        <v>0.12740000000000001</v>
      </c>
      <c r="D6" s="45">
        <f>Distributions!E11 * 2.6</f>
        <v>0.13780000000000001</v>
      </c>
      <c r="E6" s="45">
        <f>Distributions!F11 * 2.6</f>
        <v>0.10659999999999999</v>
      </c>
      <c r="F6" s="45">
        <f>Distributions!G11 * 2.6</f>
        <v>5.4600000000000003E-2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7"/>
  <sheetViews>
    <sheetView workbookViewId="0">
      <selection activeCell="B7" sqref="B7"/>
    </sheetView>
  </sheetViews>
  <sheetFormatPr baseColWidth="10" defaultRowHeight="13" x14ac:dyDescent="0.15"/>
  <cols>
    <col min="1" max="1" width="31.33203125" bestFit="1" customWidth="1"/>
    <col min="2" max="2" width="31.33203125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x14ac:dyDescent="0.15">
      <c r="A1" s="9" t="s">
        <v>197</v>
      </c>
      <c r="B1" s="9" t="s">
        <v>12</v>
      </c>
      <c r="C1" s="9" t="s">
        <v>6</v>
      </c>
      <c r="D1" s="9" t="s">
        <v>7</v>
      </c>
      <c r="E1" s="9" t="s">
        <v>8</v>
      </c>
      <c r="F1" s="9" t="s">
        <v>9</v>
      </c>
      <c r="G1" s="9" t="s">
        <v>10</v>
      </c>
      <c r="H1" s="9" t="s">
        <v>115</v>
      </c>
      <c r="I1" s="9" t="s">
        <v>116</v>
      </c>
      <c r="J1" s="9" t="s">
        <v>117</v>
      </c>
      <c r="K1" s="9" t="s">
        <v>118</v>
      </c>
      <c r="L1" s="9" t="s">
        <v>111</v>
      </c>
      <c r="M1" s="9" t="s">
        <v>112</v>
      </c>
      <c r="N1" s="9" t="s">
        <v>113</v>
      </c>
      <c r="O1" s="9" t="s">
        <v>114</v>
      </c>
    </row>
    <row r="2" spans="1:15" x14ac:dyDescent="0.15">
      <c r="A2" s="9" t="s">
        <v>204</v>
      </c>
      <c r="B2" t="s">
        <v>206</v>
      </c>
      <c r="C2" s="86">
        <f t="shared" ref="C2:O2" si="0">1-C3</f>
        <v>0.95</v>
      </c>
      <c r="D2" s="86">
        <f t="shared" si="0"/>
        <v>0.95</v>
      </c>
      <c r="E2" s="86">
        <f t="shared" si="0"/>
        <v>0.68920000000000003</v>
      </c>
      <c r="F2" s="86">
        <f t="shared" si="0"/>
        <v>0.76900000000000002</v>
      </c>
      <c r="G2" s="86">
        <f t="shared" si="0"/>
        <v>0.82065999999999995</v>
      </c>
      <c r="H2" s="86">
        <f t="shared" si="0"/>
        <v>0.76419999999999999</v>
      </c>
      <c r="I2" s="86">
        <f t="shared" si="0"/>
        <v>0.76419999999999999</v>
      </c>
      <c r="J2" s="86">
        <f t="shared" si="0"/>
        <v>0.76419999999999999</v>
      </c>
      <c r="K2" s="86">
        <f t="shared" si="0"/>
        <v>0.76419999999999999</v>
      </c>
      <c r="L2" s="86">
        <f t="shared" si="0"/>
        <v>0.7762</v>
      </c>
      <c r="M2" s="86">
        <f t="shared" si="0"/>
        <v>0.7762</v>
      </c>
      <c r="N2" s="86">
        <f t="shared" si="0"/>
        <v>0.7762</v>
      </c>
      <c r="O2" s="86">
        <f t="shared" si="0"/>
        <v>0.7762</v>
      </c>
    </row>
    <row r="3" spans="1:15" x14ac:dyDescent="0.15">
      <c r="B3" t="s">
        <v>207</v>
      </c>
      <c r="C3" s="86">
        <f>C6</f>
        <v>0.05</v>
      </c>
      <c r="D3" s="86">
        <f t="shared" ref="D3:N3" si="1">D6</f>
        <v>0.05</v>
      </c>
      <c r="E3" s="86">
        <f t="shared" si="1"/>
        <v>0.31079999999999997</v>
      </c>
      <c r="F3" s="86">
        <f t="shared" si="1"/>
        <v>0.23100000000000001</v>
      </c>
      <c r="G3" s="86">
        <f t="shared" si="1"/>
        <v>0.17934</v>
      </c>
      <c r="H3" s="86">
        <f t="shared" si="1"/>
        <v>0.23580000000000001</v>
      </c>
      <c r="I3" s="86">
        <f t="shared" si="1"/>
        <v>0.23580000000000001</v>
      </c>
      <c r="J3" s="86">
        <f t="shared" si="1"/>
        <v>0.23580000000000001</v>
      </c>
      <c r="K3" s="86">
        <f t="shared" si="1"/>
        <v>0.23580000000000001</v>
      </c>
      <c r="L3" s="86">
        <f t="shared" si="1"/>
        <v>0.2238</v>
      </c>
      <c r="M3" s="86">
        <f t="shared" si="1"/>
        <v>0.2238</v>
      </c>
      <c r="N3" s="86">
        <f t="shared" si="1"/>
        <v>0.2238</v>
      </c>
      <c r="O3" s="86">
        <f>O6</f>
        <v>0.2238</v>
      </c>
    </row>
    <row r="4" spans="1:15" x14ac:dyDescent="0.15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</row>
    <row r="5" spans="1:15" x14ac:dyDescent="0.15">
      <c r="A5" s="9" t="s">
        <v>198</v>
      </c>
      <c r="B5" t="s">
        <v>207</v>
      </c>
      <c r="C5" s="36">
        <v>0.1</v>
      </c>
      <c r="D5" s="36">
        <v>0.1</v>
      </c>
      <c r="E5" s="83">
        <v>0.74</v>
      </c>
      <c r="F5" s="83">
        <v>0.55000000000000004</v>
      </c>
      <c r="G5" s="83">
        <v>0.42699999999999999</v>
      </c>
      <c r="H5" s="84">
        <v>0.48149999999999998</v>
      </c>
      <c r="I5" s="84">
        <v>0.48149999999999998</v>
      </c>
      <c r="J5" s="84">
        <v>0.48149999999999998</v>
      </c>
      <c r="K5" s="84">
        <v>0.48149999999999998</v>
      </c>
      <c r="L5" s="84">
        <v>0.43469999999999998</v>
      </c>
      <c r="M5" s="84">
        <v>0.43469999999999998</v>
      </c>
      <c r="N5" s="84">
        <v>0.43469999999999998</v>
      </c>
      <c r="O5" s="84">
        <v>0.43469999999999998</v>
      </c>
    </row>
    <row r="6" spans="1:15" x14ac:dyDescent="0.15">
      <c r="A6" s="9" t="s">
        <v>199</v>
      </c>
      <c r="B6" t="s">
        <v>207</v>
      </c>
      <c r="C6" s="36">
        <v>0.05</v>
      </c>
      <c r="D6" s="36">
        <v>0.05</v>
      </c>
      <c r="E6" s="83">
        <v>0.31079999999999997</v>
      </c>
      <c r="F6" s="83">
        <v>0.23100000000000001</v>
      </c>
      <c r="G6" s="83">
        <v>0.17934</v>
      </c>
      <c r="H6" s="84">
        <v>0.23580000000000001</v>
      </c>
      <c r="I6" s="84">
        <v>0.23580000000000001</v>
      </c>
      <c r="J6" s="84">
        <v>0.23580000000000001</v>
      </c>
      <c r="K6" s="84">
        <v>0.23580000000000001</v>
      </c>
      <c r="L6" s="84">
        <v>0.2238</v>
      </c>
      <c r="M6" s="84">
        <v>0.2238</v>
      </c>
      <c r="N6" s="84">
        <v>0.2238</v>
      </c>
      <c r="O6" s="84">
        <v>0.2238</v>
      </c>
    </row>
    <row r="7" spans="1:15" x14ac:dyDescent="0.15">
      <c r="A7" s="9" t="s">
        <v>200</v>
      </c>
      <c r="B7" t="s">
        <v>207</v>
      </c>
      <c r="C7" s="83">
        <v>0.01</v>
      </c>
      <c r="D7" s="83">
        <v>0.01</v>
      </c>
      <c r="E7" s="83">
        <v>0.01</v>
      </c>
      <c r="F7" s="83">
        <v>0.01</v>
      </c>
      <c r="G7" s="83">
        <v>0.01</v>
      </c>
      <c r="H7" s="83">
        <v>6.0000000000000001E-3</v>
      </c>
      <c r="I7" s="83">
        <v>6.0000000000000001E-3</v>
      </c>
      <c r="J7" s="83">
        <v>6.0000000000000001E-3</v>
      </c>
      <c r="K7" s="83">
        <v>6.0000000000000001E-3</v>
      </c>
      <c r="L7" s="83">
        <v>0</v>
      </c>
      <c r="M7" s="83">
        <v>0</v>
      </c>
      <c r="N7" s="83">
        <v>0</v>
      </c>
      <c r="O7" s="83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0"/>
  <sheetViews>
    <sheetView workbookViewId="0">
      <selection activeCell="G11" sqref="G11"/>
    </sheetView>
  </sheetViews>
  <sheetFormatPr baseColWidth="10" defaultColWidth="14.5" defaultRowHeight="15.75" customHeight="1" x14ac:dyDescent="0.15"/>
  <sheetData>
    <row r="1" spans="1:7" ht="15.75" customHeight="1" x14ac:dyDescent="0.15">
      <c r="A1" s="1" t="s">
        <v>11</v>
      </c>
      <c r="B1" s="1" t="s">
        <v>12</v>
      </c>
      <c r="C1" s="9" t="s">
        <v>6</v>
      </c>
      <c r="D1" s="9" t="s">
        <v>7</v>
      </c>
      <c r="E1" s="9" t="s">
        <v>8</v>
      </c>
      <c r="F1" s="9" t="s">
        <v>9</v>
      </c>
      <c r="G1" s="9" t="s">
        <v>10</v>
      </c>
    </row>
    <row r="2" spans="1:7" ht="15.75" customHeight="1" x14ac:dyDescent="0.15">
      <c r="A2" s="11" t="s">
        <v>13</v>
      </c>
      <c r="B2" s="11" t="s">
        <v>14</v>
      </c>
      <c r="C2" s="85">
        <v>0.63400000000000001</v>
      </c>
      <c r="D2" s="85">
        <v>0.63400000000000001</v>
      </c>
      <c r="E2" s="85">
        <v>0.49</v>
      </c>
      <c r="F2" s="85">
        <v>0.28000000000000003</v>
      </c>
      <c r="G2" s="85">
        <v>0.2535</v>
      </c>
    </row>
    <row r="3" spans="1:7" ht="15.75" customHeight="1" x14ac:dyDescent="0.15">
      <c r="A3" s="10"/>
      <c r="B3" s="11" t="s">
        <v>23</v>
      </c>
      <c r="C3" s="85">
        <v>0.22600000000000001</v>
      </c>
      <c r="D3" s="85">
        <v>0.22600000000000001</v>
      </c>
      <c r="E3" s="85">
        <v>0.314</v>
      </c>
      <c r="F3" s="85">
        <v>0.33899999999999997</v>
      </c>
      <c r="G3" s="85">
        <v>0.33250000000000002</v>
      </c>
    </row>
    <row r="4" spans="1:7" ht="15.75" customHeight="1" x14ac:dyDescent="0.15">
      <c r="A4" s="10"/>
      <c r="B4" s="11" t="s">
        <v>25</v>
      </c>
      <c r="C4" s="85">
        <v>0.10199999999999999</v>
      </c>
      <c r="D4" s="85">
        <v>0.10199999999999999</v>
      </c>
      <c r="E4" s="85">
        <v>0.14699999999999999</v>
      </c>
      <c r="F4" s="85">
        <v>0.247</v>
      </c>
      <c r="G4" s="85">
        <v>0.28100000000000003</v>
      </c>
    </row>
    <row r="5" spans="1:7" ht="15.75" customHeight="1" x14ac:dyDescent="0.15">
      <c r="A5" s="10"/>
      <c r="B5" s="11" t="s">
        <v>26</v>
      </c>
      <c r="C5" s="85">
        <v>3.7999999999999999E-2</v>
      </c>
      <c r="D5" s="85">
        <v>3.7999999999999999E-2</v>
      </c>
      <c r="E5" s="85">
        <v>4.9000000000000002E-2</v>
      </c>
      <c r="F5" s="85">
        <v>0.13400000000000001</v>
      </c>
      <c r="G5" s="85">
        <v>0.13300000000000001</v>
      </c>
    </row>
    <row r="6" spans="1:7" ht="15.75" customHeight="1" x14ac:dyDescent="0.15">
      <c r="C6" s="86"/>
      <c r="D6" s="86"/>
      <c r="E6" s="86"/>
      <c r="F6" s="86"/>
      <c r="G6" s="86"/>
    </row>
    <row r="7" spans="1:7" ht="15.75" customHeight="1" x14ac:dyDescent="0.15">
      <c r="C7" s="86"/>
      <c r="D7" s="86"/>
      <c r="E7" s="86"/>
      <c r="F7" s="86"/>
      <c r="G7" s="86"/>
    </row>
    <row r="8" spans="1:7" ht="15.75" customHeight="1" x14ac:dyDescent="0.15">
      <c r="A8" s="4" t="s">
        <v>27</v>
      </c>
      <c r="B8" s="4" t="s">
        <v>14</v>
      </c>
      <c r="C8" s="85">
        <v>0.56799999999999995</v>
      </c>
      <c r="D8" s="85">
        <v>0.56799999999999995</v>
      </c>
      <c r="E8" s="85">
        <v>0.58650000000000002</v>
      </c>
      <c r="F8" s="85">
        <v>0.54899999999999993</v>
      </c>
      <c r="G8" s="85">
        <v>0.49</v>
      </c>
    </row>
    <row r="9" spans="1:7" ht="15.75" customHeight="1" x14ac:dyDescent="0.15">
      <c r="B9" s="4" t="s">
        <v>23</v>
      </c>
      <c r="C9" s="85">
        <v>0.23300000000000001</v>
      </c>
      <c r="D9" s="85">
        <v>0.23300000000000001</v>
      </c>
      <c r="E9" s="85">
        <v>0.23149999999999998</v>
      </c>
      <c r="F9" s="85">
        <v>0.3</v>
      </c>
      <c r="G9" s="85">
        <v>0.38400000000000001</v>
      </c>
    </row>
    <row r="10" spans="1:7" ht="15.75" customHeight="1" x14ac:dyDescent="0.15">
      <c r="B10" s="4" t="s">
        <v>147</v>
      </c>
      <c r="C10" s="85">
        <v>0.15</v>
      </c>
      <c r="D10" s="85">
        <v>0.15</v>
      </c>
      <c r="E10" s="85">
        <v>0.129</v>
      </c>
      <c r="F10" s="85">
        <v>0.11</v>
      </c>
      <c r="G10" s="85">
        <v>0.105</v>
      </c>
    </row>
    <row r="11" spans="1:7" ht="15.75" customHeight="1" x14ac:dyDescent="0.15">
      <c r="B11" s="4" t="s">
        <v>148</v>
      </c>
      <c r="C11" s="85">
        <v>4.9000000000000002E-2</v>
      </c>
      <c r="D11" s="85">
        <v>4.9000000000000002E-2</v>
      </c>
      <c r="E11" s="85">
        <v>5.2999999999999999E-2</v>
      </c>
      <c r="F11" s="85">
        <v>4.0999999999999995E-2</v>
      </c>
      <c r="G11" s="85">
        <v>2.1000000000000001E-2</v>
      </c>
    </row>
    <row r="12" spans="1:7" ht="15.75" customHeight="1" x14ac:dyDescent="0.15">
      <c r="C12" s="86"/>
      <c r="D12" s="86"/>
      <c r="E12" s="86"/>
      <c r="F12" s="86"/>
      <c r="G12" s="86"/>
    </row>
    <row r="13" spans="1:7" ht="15.75" customHeight="1" x14ac:dyDescent="0.15">
      <c r="C13" s="86"/>
      <c r="D13" s="86"/>
      <c r="E13" s="86"/>
      <c r="F13" s="86"/>
      <c r="G13" s="86"/>
    </row>
    <row r="14" spans="1:7" ht="15.75" customHeight="1" x14ac:dyDescent="0.15">
      <c r="A14" s="4" t="s">
        <v>36</v>
      </c>
      <c r="B14" s="4" t="s">
        <v>37</v>
      </c>
      <c r="C14" s="85">
        <v>0.80299999999999994</v>
      </c>
      <c r="D14" s="85">
        <v>0.46200000000000002</v>
      </c>
      <c r="E14" s="85">
        <v>3.3000000000000002E-2</v>
      </c>
      <c r="F14" s="85">
        <v>6.9999999999999993E-3</v>
      </c>
      <c r="G14" s="85">
        <v>0</v>
      </c>
    </row>
    <row r="15" spans="1:7" ht="15.75" customHeight="1" x14ac:dyDescent="0.15">
      <c r="B15" s="4" t="s">
        <v>38</v>
      </c>
      <c r="C15" s="85">
        <v>6.8000000000000005E-2</v>
      </c>
      <c r="D15" s="85">
        <v>0.16300000000000001</v>
      </c>
      <c r="E15" s="85">
        <v>9.4E-2</v>
      </c>
      <c r="F15" s="85">
        <v>4.4999999999999998E-2</v>
      </c>
      <c r="G15" s="85">
        <v>0</v>
      </c>
    </row>
    <row r="16" spans="1:7" ht="15.75" customHeight="1" x14ac:dyDescent="0.15">
      <c r="B16" s="4" t="s">
        <v>39</v>
      </c>
      <c r="C16" s="85">
        <v>0.107</v>
      </c>
      <c r="D16" s="85">
        <v>0.37</v>
      </c>
      <c r="E16" s="85">
        <v>0.83700000000000008</v>
      </c>
      <c r="F16" s="85">
        <v>0.879</v>
      </c>
      <c r="G16" s="85">
        <v>0</v>
      </c>
    </row>
    <row r="17" spans="2:7" ht="15.75" customHeight="1" x14ac:dyDescent="0.15">
      <c r="B17" s="4" t="s">
        <v>40</v>
      </c>
      <c r="C17" s="85">
        <v>2.2000000000000002E-2</v>
      </c>
      <c r="D17" s="85">
        <v>5.0000000000000001E-3</v>
      </c>
      <c r="E17" s="85">
        <v>3.6000000000000004E-2</v>
      </c>
      <c r="F17" s="85">
        <v>6.9000000000000006E-2</v>
      </c>
      <c r="G17" s="85">
        <v>1</v>
      </c>
    </row>
    <row r="19" spans="2:7" ht="15.75" customHeight="1" x14ac:dyDescent="0.15">
      <c r="B19" s="4"/>
    </row>
    <row r="20" spans="2:7" ht="15.75" customHeight="1" x14ac:dyDescent="0.15">
      <c r="B20" s="4"/>
    </row>
  </sheetData>
  <pageMargins left="0.75" right="0.75" top="1" bottom="1" header="0.5" footer="0.5"/>
  <pageSetup paperSize="9" orientation="portrait" horizontalDpi="4294967292" verticalDpi="4294967292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15"/>
  <sheetViews>
    <sheetView topLeftCell="A3" workbookViewId="0">
      <selection activeCell="A2" sqref="A2"/>
    </sheetView>
  </sheetViews>
  <sheetFormatPr baseColWidth="10" defaultRowHeight="13" x14ac:dyDescent="0.15"/>
  <cols>
    <col min="1" max="1" width="8.5" bestFit="1" customWidth="1"/>
    <col min="2" max="2" width="10.6640625" customWidth="1"/>
    <col min="3" max="3" width="7.6640625" bestFit="1" customWidth="1"/>
  </cols>
  <sheetData>
    <row r="1" spans="1:3" x14ac:dyDescent="0.15">
      <c r="A1" s="9" t="s">
        <v>230</v>
      </c>
      <c r="B1" s="9" t="s">
        <v>231</v>
      </c>
      <c r="C1" s="9" t="s">
        <v>232</v>
      </c>
    </row>
    <row r="2" spans="1:3" ht="39" x14ac:dyDescent="0.15">
      <c r="A2" s="92" t="s">
        <v>233</v>
      </c>
      <c r="B2" s="98" t="s">
        <v>234</v>
      </c>
      <c r="C2" s="94">
        <v>0.15</v>
      </c>
    </row>
    <row r="3" spans="1:3" ht="52" x14ac:dyDescent="0.15">
      <c r="B3" s="93" t="s">
        <v>235</v>
      </c>
      <c r="C3" s="94">
        <v>0.03</v>
      </c>
    </row>
    <row r="4" spans="1:3" ht="52" x14ac:dyDescent="0.15">
      <c r="B4" s="93" t="s">
        <v>236</v>
      </c>
      <c r="C4" s="94">
        <v>0</v>
      </c>
    </row>
    <row r="5" spans="1:3" ht="39" x14ac:dyDescent="0.15">
      <c r="B5" s="95" t="s">
        <v>237</v>
      </c>
      <c r="C5" s="94">
        <v>0.19</v>
      </c>
    </row>
    <row r="6" spans="1:3" ht="52" x14ac:dyDescent="0.15">
      <c r="B6" s="95" t="s">
        <v>238</v>
      </c>
      <c r="C6" s="94">
        <v>0.39</v>
      </c>
    </row>
    <row r="7" spans="1:3" ht="52" x14ac:dyDescent="0.15">
      <c r="B7" s="95" t="s">
        <v>239</v>
      </c>
      <c r="C7" s="94">
        <v>0.19</v>
      </c>
    </row>
    <row r="8" spans="1:3" ht="26" x14ac:dyDescent="0.15">
      <c r="B8" s="96" t="s">
        <v>240</v>
      </c>
      <c r="C8" s="94">
        <v>1E-3</v>
      </c>
    </row>
    <row r="9" spans="1:3" ht="52" x14ac:dyDescent="0.15">
      <c r="B9" s="96" t="s">
        <v>241</v>
      </c>
      <c r="C9" s="94">
        <v>7.0000000000000001E-3</v>
      </c>
    </row>
    <row r="10" spans="1:3" ht="52" x14ac:dyDescent="0.15">
      <c r="B10" s="96" t="s">
        <v>242</v>
      </c>
      <c r="C10" s="94">
        <v>0.04</v>
      </c>
    </row>
    <row r="11" spans="1:3" x14ac:dyDescent="0.15">
      <c r="C11" s="94"/>
    </row>
    <row r="12" spans="1:3" ht="26" x14ac:dyDescent="0.15">
      <c r="A12" s="92" t="s">
        <v>243</v>
      </c>
      <c r="B12" s="97" t="s">
        <v>244</v>
      </c>
      <c r="C12" s="94">
        <v>0.34</v>
      </c>
    </row>
    <row r="13" spans="1:3" ht="26" x14ac:dyDescent="0.15">
      <c r="B13" s="97" t="s">
        <v>245</v>
      </c>
      <c r="C13" s="94">
        <v>0.05</v>
      </c>
    </row>
    <row r="14" spans="1:3" ht="26" x14ac:dyDescent="0.15">
      <c r="B14" s="97" t="s">
        <v>246</v>
      </c>
      <c r="C14" s="94">
        <v>7.0000000000000007E-2</v>
      </c>
    </row>
    <row r="15" spans="1:3" ht="26" x14ac:dyDescent="0.15">
      <c r="B15" s="97" t="s">
        <v>247</v>
      </c>
      <c r="C15" s="94">
        <v>0.55000000000000004</v>
      </c>
    </row>
  </sheetData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38"/>
  <sheetViews>
    <sheetView topLeftCell="A5" workbookViewId="0">
      <selection activeCell="A35" sqref="A35"/>
    </sheetView>
  </sheetViews>
  <sheetFormatPr baseColWidth="10" defaultColWidth="14.5" defaultRowHeight="15.75" customHeight="1" x14ac:dyDescent="0.15"/>
  <cols>
    <col min="1" max="1" width="18" bestFit="1" customWidth="1"/>
    <col min="2" max="2" width="23.83203125" bestFit="1" customWidth="1"/>
    <col min="3" max="3" width="10.1640625" bestFit="1" customWidth="1"/>
    <col min="4" max="4" width="9.1640625" bestFit="1" customWidth="1"/>
    <col min="5" max="5" width="12.1640625" bestFit="1" customWidth="1"/>
    <col min="6" max="6" width="12" bestFit="1" customWidth="1"/>
  </cols>
  <sheetData>
    <row r="1" spans="1:6" ht="15.75" customHeight="1" x14ac:dyDescent="0.15">
      <c r="A1" s="9" t="s">
        <v>101</v>
      </c>
      <c r="B1" s="9" t="s">
        <v>58</v>
      </c>
      <c r="C1" s="28" t="s">
        <v>42</v>
      </c>
      <c r="D1" s="9" t="s">
        <v>20</v>
      </c>
      <c r="E1" s="9" t="s">
        <v>19</v>
      </c>
      <c r="F1" s="9" t="s">
        <v>17</v>
      </c>
    </row>
    <row r="2" spans="1:6" ht="15.75" customHeight="1" x14ac:dyDescent="0.15">
      <c r="A2" s="9" t="s">
        <v>11</v>
      </c>
      <c r="B2" t="s">
        <v>57</v>
      </c>
      <c r="C2" s="19">
        <f>1-D2-E2-F2</f>
        <v>0.49547179999999996</v>
      </c>
      <c r="D2" s="13">
        <v>0.3649</v>
      </c>
      <c r="E2" s="13">
        <v>0.1085</v>
      </c>
      <c r="F2" s="13">
        <v>3.1128200000000002E-2</v>
      </c>
    </row>
    <row r="3" spans="1:6" ht="15.75" customHeight="1" x14ac:dyDescent="0.15">
      <c r="A3" s="9"/>
      <c r="C3" s="82"/>
      <c r="D3" s="67"/>
      <c r="E3" s="67"/>
      <c r="F3" s="67"/>
    </row>
    <row r="4" spans="1:6" ht="15.75" customHeight="1" x14ac:dyDescent="0.15">
      <c r="A4" s="9"/>
      <c r="C4" s="82"/>
      <c r="D4" s="67"/>
      <c r="E4" s="67"/>
      <c r="F4" s="67"/>
    </row>
    <row r="5" spans="1:6" ht="15.75" customHeight="1" x14ac:dyDescent="0.15">
      <c r="A5" s="9" t="s">
        <v>196</v>
      </c>
      <c r="B5" t="s">
        <v>210</v>
      </c>
      <c r="C5" s="34"/>
      <c r="D5" s="10">
        <v>1.53</v>
      </c>
      <c r="E5" s="10">
        <v>1.32</v>
      </c>
      <c r="F5" s="10">
        <v>1.53</v>
      </c>
    </row>
    <row r="6" spans="1:6" ht="15.75" customHeight="1" x14ac:dyDescent="0.2">
      <c r="B6" t="s">
        <v>211</v>
      </c>
      <c r="C6" s="6">
        <v>1</v>
      </c>
      <c r="D6" s="6">
        <v>5</v>
      </c>
      <c r="E6" s="6">
        <v>6.4</v>
      </c>
      <c r="F6" s="6">
        <v>46.5</v>
      </c>
    </row>
    <row r="7" spans="1:6" ht="15.75" customHeight="1" x14ac:dyDescent="0.2">
      <c r="B7" t="s">
        <v>147</v>
      </c>
      <c r="C7" s="50">
        <v>1</v>
      </c>
      <c r="D7" s="50">
        <v>2.58</v>
      </c>
      <c r="E7" s="50">
        <v>1.65</v>
      </c>
      <c r="F7" s="50">
        <v>3.5</v>
      </c>
    </row>
    <row r="8" spans="1:6" ht="15.75" customHeight="1" x14ac:dyDescent="0.2">
      <c r="B8" t="s">
        <v>148</v>
      </c>
      <c r="C8" s="50">
        <v>1</v>
      </c>
      <c r="D8" s="50">
        <v>2.58</v>
      </c>
      <c r="E8" s="50">
        <v>1.65</v>
      </c>
      <c r="F8" s="50">
        <v>3.5</v>
      </c>
    </row>
    <row r="9" spans="1:6" ht="15.75" customHeight="1" x14ac:dyDescent="0.15">
      <c r="A9" s="9"/>
      <c r="C9" s="5"/>
    </row>
    <row r="10" spans="1:6" ht="15.75" customHeight="1" x14ac:dyDescent="0.15">
      <c r="A10" s="9"/>
    </row>
    <row r="11" spans="1:6" ht="15.75" customHeight="1" x14ac:dyDescent="0.15">
      <c r="B11" s="9"/>
      <c r="C11" s="28"/>
      <c r="D11" s="9"/>
      <c r="E11" s="9"/>
      <c r="F11" s="9"/>
    </row>
    <row r="12" spans="1:6" ht="15.75" customHeight="1" x14ac:dyDescent="0.15">
      <c r="A12" s="9" t="s">
        <v>195</v>
      </c>
      <c r="B12" s="5" t="s">
        <v>217</v>
      </c>
      <c r="C12" s="5">
        <v>1</v>
      </c>
      <c r="D12">
        <v>1</v>
      </c>
      <c r="E12" s="5">
        <v>1</v>
      </c>
      <c r="F12" s="5">
        <v>1</v>
      </c>
    </row>
    <row r="13" spans="1:6" ht="15.75" customHeight="1" x14ac:dyDescent="0.15">
      <c r="B13" s="5" t="s">
        <v>15</v>
      </c>
      <c r="C13" s="5">
        <v>1</v>
      </c>
      <c r="D13">
        <v>2.0099999999999998</v>
      </c>
      <c r="E13" s="5">
        <v>3.39</v>
      </c>
      <c r="F13" s="5">
        <v>11.89</v>
      </c>
    </row>
    <row r="14" spans="1:6" ht="15.75" customHeight="1" x14ac:dyDescent="0.15">
      <c r="B14" s="5" t="s">
        <v>16</v>
      </c>
      <c r="C14" s="5">
        <v>1</v>
      </c>
      <c r="D14">
        <v>2.0099999999999998</v>
      </c>
      <c r="E14" s="5">
        <v>3.39</v>
      </c>
      <c r="F14" s="5">
        <v>11.89</v>
      </c>
    </row>
    <row r="15" spans="1:6" ht="15.75" customHeight="1" x14ac:dyDescent="0.15">
      <c r="B15" s="5" t="s">
        <v>18</v>
      </c>
      <c r="C15" s="5">
        <v>1</v>
      </c>
      <c r="D15">
        <v>2.0099999999999998</v>
      </c>
      <c r="E15" s="5">
        <v>3.39</v>
      </c>
      <c r="F15" s="5">
        <v>11.89</v>
      </c>
    </row>
    <row r="16" spans="1:6" ht="15.75" customHeight="1" x14ac:dyDescent="0.15">
      <c r="B16" s="5" t="s">
        <v>21</v>
      </c>
      <c r="C16" s="5">
        <v>1</v>
      </c>
      <c r="D16">
        <v>1</v>
      </c>
      <c r="E16" s="5">
        <v>999.99</v>
      </c>
      <c r="F16" s="5">
        <v>999.99</v>
      </c>
    </row>
    <row r="17" spans="1:7" ht="15.75" customHeight="1" x14ac:dyDescent="0.15">
      <c r="B17" s="5" t="s">
        <v>22</v>
      </c>
      <c r="C17" s="5">
        <v>1</v>
      </c>
      <c r="D17">
        <v>1</v>
      </c>
      <c r="E17" s="5">
        <v>1</v>
      </c>
      <c r="F17" s="5">
        <v>1</v>
      </c>
    </row>
    <row r="18" spans="1:7" ht="15.75" customHeight="1" x14ac:dyDescent="0.15">
      <c r="B18" s="5" t="s">
        <v>43</v>
      </c>
      <c r="C18" s="5">
        <v>1</v>
      </c>
      <c r="D18">
        <v>1</v>
      </c>
      <c r="E18" s="5">
        <v>1</v>
      </c>
      <c r="F18" s="5">
        <v>1</v>
      </c>
    </row>
    <row r="19" spans="1:7" ht="15.75" customHeight="1" x14ac:dyDescent="0.15">
      <c r="B19" s="5" t="s">
        <v>24</v>
      </c>
      <c r="C19" s="5">
        <v>1</v>
      </c>
      <c r="D19">
        <v>1</v>
      </c>
      <c r="E19" s="5">
        <v>1</v>
      </c>
      <c r="F19" s="5">
        <v>1</v>
      </c>
    </row>
    <row r="22" spans="1:7" ht="15.75" customHeight="1" x14ac:dyDescent="0.15">
      <c r="B22" s="9"/>
    </row>
    <row r="23" spans="1:7" ht="15.75" customHeight="1" x14ac:dyDescent="0.15">
      <c r="A23" s="9" t="s">
        <v>248</v>
      </c>
      <c r="B23" s="99" t="s">
        <v>234</v>
      </c>
      <c r="C23" s="100">
        <v>1</v>
      </c>
      <c r="D23" s="100">
        <v>1.52</v>
      </c>
      <c r="E23" s="100">
        <v>1.75</v>
      </c>
      <c r="F23" s="100">
        <v>3.14</v>
      </c>
      <c r="G23" s="101"/>
    </row>
    <row r="24" spans="1:7" ht="15.75" customHeight="1" x14ac:dyDescent="0.15">
      <c r="B24" s="99" t="s">
        <v>235</v>
      </c>
      <c r="C24" s="100">
        <v>1</v>
      </c>
      <c r="D24" s="100">
        <v>1.2</v>
      </c>
      <c r="E24" s="100">
        <v>1.4</v>
      </c>
      <c r="F24" s="100">
        <v>1.6</v>
      </c>
      <c r="G24" s="101"/>
    </row>
    <row r="25" spans="1:7" ht="15.75" customHeight="1" x14ac:dyDescent="0.15">
      <c r="B25" s="99" t="s">
        <v>236</v>
      </c>
      <c r="C25" s="100">
        <v>1</v>
      </c>
      <c r="D25" s="100">
        <v>1.2</v>
      </c>
      <c r="E25" s="100">
        <v>1.4</v>
      </c>
      <c r="F25" s="100">
        <v>1.6</v>
      </c>
      <c r="G25" s="101"/>
    </row>
    <row r="26" spans="1:7" ht="15.75" customHeight="1" x14ac:dyDescent="0.15">
      <c r="B26" s="102" t="s">
        <v>237</v>
      </c>
      <c r="C26" s="100">
        <v>1</v>
      </c>
      <c r="D26" s="100">
        <v>1.52</v>
      </c>
      <c r="E26" s="100">
        <v>1.75</v>
      </c>
      <c r="F26" s="100">
        <v>1.73</v>
      </c>
      <c r="G26" s="101"/>
    </row>
    <row r="27" spans="1:7" ht="15.75" customHeight="1" x14ac:dyDescent="0.15">
      <c r="B27" s="102" t="s">
        <v>238</v>
      </c>
      <c r="C27" s="100">
        <v>1</v>
      </c>
      <c r="D27" s="100">
        <v>1</v>
      </c>
      <c r="E27" s="100">
        <v>1</v>
      </c>
      <c r="F27" s="100">
        <v>1</v>
      </c>
      <c r="G27" s="101"/>
    </row>
    <row r="28" spans="1:7" ht="15.75" customHeight="1" x14ac:dyDescent="0.15">
      <c r="B28" s="102" t="s">
        <v>239</v>
      </c>
      <c r="C28" s="100">
        <v>1</v>
      </c>
      <c r="D28" s="100">
        <v>1</v>
      </c>
      <c r="E28" s="100">
        <v>1</v>
      </c>
      <c r="F28" s="100">
        <v>1</v>
      </c>
      <c r="G28" s="101"/>
    </row>
    <row r="29" spans="1:7" ht="15.75" customHeight="1" x14ac:dyDescent="0.15">
      <c r="B29" s="103" t="s">
        <v>240</v>
      </c>
      <c r="C29" s="100">
        <v>1</v>
      </c>
      <c r="D29" s="100">
        <v>1.52</v>
      </c>
      <c r="E29" s="100">
        <v>1.75</v>
      </c>
      <c r="F29" s="100">
        <v>1.52</v>
      </c>
      <c r="G29" s="101"/>
    </row>
    <row r="30" spans="1:7" ht="15.75" customHeight="1" x14ac:dyDescent="0.15">
      <c r="B30" s="103" t="s">
        <v>241</v>
      </c>
      <c r="C30" s="100">
        <v>1</v>
      </c>
      <c r="D30" s="100">
        <v>1</v>
      </c>
      <c r="E30" s="100">
        <v>1.33</v>
      </c>
      <c r="F30" s="100">
        <v>1</v>
      </c>
      <c r="G30" s="101"/>
    </row>
    <row r="31" spans="1:7" ht="15.75" customHeight="1" x14ac:dyDescent="0.15">
      <c r="B31" s="103" t="s">
        <v>242</v>
      </c>
      <c r="C31" s="100">
        <v>1</v>
      </c>
      <c r="D31" s="100">
        <v>1</v>
      </c>
      <c r="E31" s="100">
        <v>1.33</v>
      </c>
      <c r="F31" s="100">
        <v>1</v>
      </c>
      <c r="G31" s="101"/>
    </row>
    <row r="32" spans="1:7" ht="15.75" customHeight="1" x14ac:dyDescent="0.15">
      <c r="B32" s="105"/>
      <c r="C32" s="100"/>
      <c r="D32" s="100"/>
      <c r="E32" s="100"/>
      <c r="F32" s="100"/>
      <c r="G32" s="101"/>
    </row>
    <row r="33" spans="1:7" ht="15.75" customHeight="1" x14ac:dyDescent="0.15">
      <c r="C33" s="101"/>
      <c r="D33" s="101"/>
      <c r="E33" s="101"/>
      <c r="F33" s="101"/>
      <c r="G33" s="101"/>
    </row>
    <row r="34" spans="1:7" ht="15.75" customHeight="1" x14ac:dyDescent="0.15">
      <c r="B34" s="9"/>
      <c r="C34" s="104"/>
      <c r="D34" s="104"/>
      <c r="E34" s="104"/>
      <c r="F34" s="104"/>
      <c r="G34" s="101"/>
    </row>
    <row r="35" spans="1:7" ht="15.75" customHeight="1" x14ac:dyDescent="0.15">
      <c r="A35" s="9" t="s">
        <v>249</v>
      </c>
      <c r="B35" s="105" t="s">
        <v>244</v>
      </c>
      <c r="C35" s="100">
        <v>1</v>
      </c>
      <c r="D35" s="106">
        <v>1</v>
      </c>
      <c r="E35" s="106">
        <v>1</v>
      </c>
      <c r="F35" s="106">
        <v>1</v>
      </c>
      <c r="G35" s="101"/>
    </row>
    <row r="36" spans="1:7" ht="15.75" customHeight="1" x14ac:dyDescent="0.15">
      <c r="B36" s="105" t="s">
        <v>245</v>
      </c>
      <c r="C36" s="100">
        <v>1</v>
      </c>
      <c r="D36" s="106">
        <v>1.41</v>
      </c>
      <c r="E36" s="106">
        <v>1.49</v>
      </c>
      <c r="F36" s="106">
        <v>3.03</v>
      </c>
      <c r="G36" s="101"/>
    </row>
    <row r="37" spans="1:7" ht="15.75" customHeight="1" x14ac:dyDescent="0.15">
      <c r="B37" s="105" t="s">
        <v>246</v>
      </c>
      <c r="C37" s="100">
        <v>1</v>
      </c>
      <c r="D37" s="106">
        <v>1.18</v>
      </c>
      <c r="E37" s="106">
        <v>1.1000000000000001</v>
      </c>
      <c r="F37" s="106">
        <v>1.77</v>
      </c>
      <c r="G37" s="101"/>
    </row>
    <row r="38" spans="1:7" ht="15.75" customHeight="1" x14ac:dyDescent="0.15">
      <c r="B38" s="105" t="s">
        <v>247</v>
      </c>
      <c r="C38" s="100">
        <v>1</v>
      </c>
      <c r="D38" s="106">
        <v>1</v>
      </c>
      <c r="E38" s="106">
        <v>1</v>
      </c>
      <c r="F38" s="106">
        <v>1</v>
      </c>
      <c r="G38" s="101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FF00"/>
  </sheetPr>
  <dimension ref="A1:P100"/>
  <sheetViews>
    <sheetView topLeftCell="A53" workbookViewId="0">
      <selection activeCell="I1" sqref="I1"/>
    </sheetView>
  </sheetViews>
  <sheetFormatPr baseColWidth="10" defaultRowHeight="13" x14ac:dyDescent="0.15"/>
  <cols>
    <col min="1" max="1" width="14.83203125" bestFit="1" customWidth="1"/>
    <col min="2" max="2" width="20" bestFit="1" customWidth="1"/>
    <col min="3" max="3" width="10.33203125" bestFit="1" customWidth="1"/>
    <col min="4" max="4" width="8.5" bestFit="1" customWidth="1"/>
    <col min="5" max="5" width="10" bestFit="1" customWidth="1"/>
    <col min="7" max="8" width="11.83203125" bestFit="1" customWidth="1"/>
    <col min="9" max="12" width="13.83203125" bestFit="1" customWidth="1"/>
    <col min="13" max="16" width="15.1640625" bestFit="1" customWidth="1"/>
  </cols>
  <sheetData>
    <row r="1" spans="1:16" x14ac:dyDescent="0.15">
      <c r="A1" s="9" t="s">
        <v>56</v>
      </c>
      <c r="B1" s="1" t="s">
        <v>5</v>
      </c>
      <c r="C1" s="1" t="s">
        <v>12</v>
      </c>
      <c r="D1" s="9" t="s">
        <v>6</v>
      </c>
      <c r="E1" s="9" t="s">
        <v>7</v>
      </c>
      <c r="F1" s="9" t="s">
        <v>8</v>
      </c>
      <c r="G1" s="9" t="s">
        <v>9</v>
      </c>
      <c r="H1" s="9" t="s">
        <v>10</v>
      </c>
      <c r="I1" s="9" t="s">
        <v>115</v>
      </c>
      <c r="J1" s="9" t="s">
        <v>116</v>
      </c>
      <c r="K1" s="9" t="s">
        <v>117</v>
      </c>
      <c r="L1" s="9" t="s">
        <v>118</v>
      </c>
      <c r="M1" s="9" t="s">
        <v>111</v>
      </c>
      <c r="N1" s="9" t="s">
        <v>112</v>
      </c>
      <c r="O1" s="9" t="s">
        <v>113</v>
      </c>
      <c r="P1" s="9" t="s">
        <v>114</v>
      </c>
    </row>
    <row r="2" spans="1:16" x14ac:dyDescent="0.15">
      <c r="A2" s="9" t="s">
        <v>13</v>
      </c>
      <c r="B2" t="s">
        <v>213</v>
      </c>
      <c r="C2" s="4" t="s">
        <v>14</v>
      </c>
      <c r="D2" s="4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</row>
    <row r="3" spans="1:16" x14ac:dyDescent="0.15">
      <c r="C3" s="4" t="s">
        <v>23</v>
      </c>
      <c r="D3" s="4">
        <v>1</v>
      </c>
      <c r="E3">
        <v>1.67</v>
      </c>
      <c r="F3">
        <v>1.67</v>
      </c>
      <c r="G3">
        <v>1.67</v>
      </c>
      <c r="H3">
        <v>1.67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</row>
    <row r="4" spans="1:16" x14ac:dyDescent="0.15">
      <c r="C4" s="4" t="s">
        <v>25</v>
      </c>
      <c r="D4" s="4">
        <v>1</v>
      </c>
      <c r="E4">
        <v>2.38</v>
      </c>
      <c r="F4">
        <v>2.38</v>
      </c>
      <c r="G4">
        <v>2.38</v>
      </c>
      <c r="H4">
        <v>2.38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</row>
    <row r="5" spans="1:16" x14ac:dyDescent="0.15">
      <c r="C5" s="4" t="s">
        <v>26</v>
      </c>
      <c r="D5" s="4">
        <v>1</v>
      </c>
      <c r="E5">
        <v>6.33</v>
      </c>
      <c r="F5">
        <v>6.33</v>
      </c>
      <c r="G5">
        <v>6.33</v>
      </c>
      <c r="H5">
        <v>6.33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</row>
    <row r="6" spans="1:16" x14ac:dyDescent="0.15">
      <c r="B6" t="s">
        <v>28</v>
      </c>
      <c r="C6" s="4" t="s">
        <v>14</v>
      </c>
      <c r="D6" s="4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</row>
    <row r="7" spans="1:16" x14ac:dyDescent="0.15">
      <c r="C7" s="4" t="s">
        <v>23</v>
      </c>
      <c r="D7" s="4">
        <v>1</v>
      </c>
      <c r="E7">
        <v>1.55</v>
      </c>
      <c r="F7">
        <v>1.55</v>
      </c>
      <c r="G7">
        <v>1.55</v>
      </c>
      <c r="H7">
        <v>1.55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</row>
    <row r="8" spans="1:16" x14ac:dyDescent="0.15">
      <c r="C8" s="4" t="s">
        <v>25</v>
      </c>
      <c r="D8" s="4">
        <v>1</v>
      </c>
      <c r="E8">
        <v>2.1800000000000002</v>
      </c>
      <c r="F8">
        <v>2.1800000000000002</v>
      </c>
      <c r="G8">
        <v>2.1800000000000002</v>
      </c>
      <c r="H8">
        <v>2.1800000000000002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</row>
    <row r="9" spans="1:16" x14ac:dyDescent="0.15">
      <c r="C9" s="4" t="s">
        <v>26</v>
      </c>
      <c r="D9" s="4">
        <v>1</v>
      </c>
      <c r="E9">
        <v>6.39</v>
      </c>
      <c r="F9">
        <v>6.39</v>
      </c>
      <c r="G9">
        <v>6.39</v>
      </c>
      <c r="H9">
        <v>6.39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</row>
    <row r="10" spans="1:16" x14ac:dyDescent="0.15">
      <c r="B10" t="s">
        <v>30</v>
      </c>
      <c r="C10" s="4" t="s">
        <v>14</v>
      </c>
      <c r="D10" s="4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</row>
    <row r="11" spans="1:16" x14ac:dyDescent="0.15">
      <c r="C11" s="4" t="s">
        <v>23</v>
      </c>
      <c r="D11" s="4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</row>
    <row r="12" spans="1:16" x14ac:dyDescent="0.15">
      <c r="C12" s="4" t="s">
        <v>25</v>
      </c>
      <c r="D12" s="4">
        <v>1</v>
      </c>
      <c r="E12">
        <v>2.79</v>
      </c>
      <c r="F12">
        <v>2.79</v>
      </c>
      <c r="G12">
        <v>2.79</v>
      </c>
      <c r="H12">
        <v>2.79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</row>
    <row r="13" spans="1:16" x14ac:dyDescent="0.15">
      <c r="C13" s="4" t="s">
        <v>26</v>
      </c>
      <c r="D13" s="4">
        <v>1</v>
      </c>
      <c r="E13">
        <v>6.01</v>
      </c>
      <c r="F13">
        <v>6.01</v>
      </c>
      <c r="G13">
        <v>6.01</v>
      </c>
      <c r="H13">
        <v>6.01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</row>
    <row r="14" spans="1:16" x14ac:dyDescent="0.15">
      <c r="B14" t="s">
        <v>31</v>
      </c>
      <c r="C14" s="4" t="s">
        <v>14</v>
      </c>
      <c r="D14" s="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</row>
    <row r="15" spans="1:16" x14ac:dyDescent="0.15">
      <c r="C15" s="4" t="s">
        <v>23</v>
      </c>
      <c r="D15" s="4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</row>
    <row r="16" spans="1:16" x14ac:dyDescent="0.15">
      <c r="C16" s="4" t="s">
        <v>25</v>
      </c>
      <c r="D16" s="4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</row>
    <row r="17" spans="1:16" x14ac:dyDescent="0.15">
      <c r="C17" s="4" t="s">
        <v>26</v>
      </c>
      <c r="D17" s="4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</row>
    <row r="18" spans="1:16" x14ac:dyDescent="0.15">
      <c r="B18" t="s">
        <v>35</v>
      </c>
      <c r="C18" s="4" t="s">
        <v>14</v>
      </c>
      <c r="D18" s="4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</row>
    <row r="19" spans="1:16" x14ac:dyDescent="0.15">
      <c r="C19" s="4" t="s">
        <v>23</v>
      </c>
      <c r="D19" s="4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</row>
    <row r="20" spans="1:16" x14ac:dyDescent="0.15">
      <c r="C20" s="4" t="s">
        <v>25</v>
      </c>
      <c r="D20" s="4">
        <v>1</v>
      </c>
      <c r="E20">
        <v>1.86</v>
      </c>
      <c r="F20">
        <v>1.86</v>
      </c>
      <c r="G20">
        <v>1.86</v>
      </c>
      <c r="H20">
        <v>1.86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</row>
    <row r="21" spans="1:16" x14ac:dyDescent="0.15">
      <c r="C21" s="4" t="s">
        <v>26</v>
      </c>
      <c r="D21" s="4">
        <v>1</v>
      </c>
      <c r="E21">
        <v>3.01</v>
      </c>
      <c r="F21">
        <v>3.01</v>
      </c>
      <c r="G21">
        <v>3.01</v>
      </c>
      <c r="H21">
        <v>3.01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</row>
    <row r="24" spans="1:16" x14ac:dyDescent="0.15">
      <c r="A24" s="9" t="s">
        <v>27</v>
      </c>
      <c r="B24" t="s">
        <v>213</v>
      </c>
      <c r="C24" s="4" t="s">
        <v>14</v>
      </c>
      <c r="D24" s="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</row>
    <row r="25" spans="1:16" x14ac:dyDescent="0.15">
      <c r="C25" s="4" t="s">
        <v>23</v>
      </c>
      <c r="D25" s="4">
        <v>1</v>
      </c>
      <c r="E25">
        <v>1.6</v>
      </c>
      <c r="F25">
        <v>1.6</v>
      </c>
      <c r="G25">
        <v>1.6</v>
      </c>
      <c r="H25">
        <v>1.6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</row>
    <row r="26" spans="1:16" x14ac:dyDescent="0.15">
      <c r="C26" s="4" t="s">
        <v>147</v>
      </c>
      <c r="D26" s="4">
        <v>1</v>
      </c>
      <c r="E26">
        <v>3.41</v>
      </c>
      <c r="F26">
        <v>3.41</v>
      </c>
      <c r="G26">
        <v>3.41</v>
      </c>
      <c r="H26">
        <v>3.41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</row>
    <row r="27" spans="1:16" x14ac:dyDescent="0.15">
      <c r="C27" s="4" t="s">
        <v>148</v>
      </c>
      <c r="D27" s="4">
        <v>1</v>
      </c>
      <c r="E27">
        <v>12.33</v>
      </c>
      <c r="F27">
        <v>12.33</v>
      </c>
      <c r="G27">
        <v>12.33</v>
      </c>
      <c r="H27">
        <v>12.33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</row>
    <row r="28" spans="1:16" x14ac:dyDescent="0.15">
      <c r="B28" t="s">
        <v>28</v>
      </c>
      <c r="C28" s="4" t="s">
        <v>14</v>
      </c>
      <c r="D28" s="4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</row>
    <row r="29" spans="1:16" x14ac:dyDescent="0.15">
      <c r="C29" s="4" t="s">
        <v>23</v>
      </c>
      <c r="D29" s="4">
        <v>1</v>
      </c>
      <c r="E29">
        <v>1.92</v>
      </c>
      <c r="F29">
        <v>1.92</v>
      </c>
      <c r="G29">
        <v>1.92</v>
      </c>
      <c r="H29">
        <v>1.92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</row>
    <row r="30" spans="1:16" x14ac:dyDescent="0.15">
      <c r="C30" s="4" t="s">
        <v>147</v>
      </c>
      <c r="D30" s="4">
        <v>1</v>
      </c>
      <c r="E30">
        <v>4.66</v>
      </c>
      <c r="F30">
        <v>4.66</v>
      </c>
      <c r="G30">
        <v>4.66</v>
      </c>
      <c r="H30">
        <v>4.66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</row>
    <row r="31" spans="1:16" x14ac:dyDescent="0.15">
      <c r="C31" s="4" t="s">
        <v>148</v>
      </c>
      <c r="D31" s="4">
        <v>1</v>
      </c>
      <c r="E31">
        <v>9.68</v>
      </c>
      <c r="F31">
        <v>9.68</v>
      </c>
      <c r="G31">
        <v>9.68</v>
      </c>
      <c r="H31">
        <v>9.68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</row>
    <row r="32" spans="1:16" x14ac:dyDescent="0.15">
      <c r="B32" t="s">
        <v>30</v>
      </c>
      <c r="C32" s="4" t="s">
        <v>14</v>
      </c>
      <c r="D32" s="4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</row>
    <row r="33" spans="1:16" x14ac:dyDescent="0.15">
      <c r="C33" s="4" t="s">
        <v>23</v>
      </c>
      <c r="D33" s="4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</row>
    <row r="34" spans="1:16" x14ac:dyDescent="0.15">
      <c r="C34" s="4" t="s">
        <v>147</v>
      </c>
      <c r="D34" s="4">
        <v>1</v>
      </c>
      <c r="E34">
        <v>2.58</v>
      </c>
      <c r="F34">
        <v>2.58</v>
      </c>
      <c r="G34">
        <v>2.58</v>
      </c>
      <c r="H34">
        <v>2.58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</row>
    <row r="35" spans="1:16" x14ac:dyDescent="0.15">
      <c r="C35" s="4" t="s">
        <v>148</v>
      </c>
      <c r="D35" s="4">
        <v>1</v>
      </c>
      <c r="E35">
        <v>9.6300000000000008</v>
      </c>
      <c r="F35">
        <v>9.6300000000000008</v>
      </c>
      <c r="G35">
        <v>9.6300000000000008</v>
      </c>
      <c r="H35">
        <v>9.6300000000000008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</row>
    <row r="36" spans="1:16" x14ac:dyDescent="0.15">
      <c r="B36" t="s">
        <v>31</v>
      </c>
      <c r="C36" s="4" t="s">
        <v>14</v>
      </c>
      <c r="D36" s="4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</row>
    <row r="37" spans="1:16" x14ac:dyDescent="0.15">
      <c r="C37" s="4" t="s">
        <v>23</v>
      </c>
      <c r="D37" s="4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</row>
    <row r="38" spans="1:16" x14ac:dyDescent="0.15">
      <c r="C38" s="4" t="s">
        <v>147</v>
      </c>
      <c r="D38" s="4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</row>
    <row r="39" spans="1:16" x14ac:dyDescent="0.15">
      <c r="C39" s="4" t="s">
        <v>148</v>
      </c>
      <c r="D39" s="4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</row>
    <row r="40" spans="1:16" x14ac:dyDescent="0.15">
      <c r="B40" t="s">
        <v>35</v>
      </c>
      <c r="C40" s="4" t="s">
        <v>14</v>
      </c>
      <c r="D40" s="4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</row>
    <row r="41" spans="1:16" x14ac:dyDescent="0.15">
      <c r="C41" s="4" t="s">
        <v>23</v>
      </c>
      <c r="D41" s="4">
        <v>1</v>
      </c>
      <c r="E41">
        <v>1.65</v>
      </c>
      <c r="F41">
        <v>1.65</v>
      </c>
      <c r="G41">
        <v>1.65</v>
      </c>
      <c r="H41">
        <v>1.65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</row>
    <row r="42" spans="1:16" x14ac:dyDescent="0.15">
      <c r="C42" s="4" t="s">
        <v>147</v>
      </c>
      <c r="D42" s="4">
        <v>1</v>
      </c>
      <c r="E42">
        <v>2.73</v>
      </c>
      <c r="F42">
        <v>2.73</v>
      </c>
      <c r="G42">
        <v>2.73</v>
      </c>
      <c r="H42">
        <v>2.73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</row>
    <row r="43" spans="1:16" x14ac:dyDescent="0.15">
      <c r="C43" s="4" t="s">
        <v>148</v>
      </c>
      <c r="D43" s="4">
        <v>1</v>
      </c>
      <c r="E43">
        <v>11.21</v>
      </c>
      <c r="F43">
        <v>11.21</v>
      </c>
      <c r="G43">
        <v>11.21</v>
      </c>
      <c r="H43">
        <v>11.21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</row>
    <row r="44" spans="1:16" x14ac:dyDescent="0.15">
      <c r="C44" s="4"/>
      <c r="D44" s="4"/>
    </row>
    <row r="46" spans="1:16" x14ac:dyDescent="0.15">
      <c r="A46" s="9" t="s">
        <v>204</v>
      </c>
      <c r="B46" t="s">
        <v>213</v>
      </c>
      <c r="C46" s="4" t="s">
        <v>206</v>
      </c>
      <c r="D46" s="4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</row>
    <row r="47" spans="1:16" x14ac:dyDescent="0.15">
      <c r="C47" s="4" t="s">
        <v>207</v>
      </c>
      <c r="D47" s="4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</row>
    <row r="48" spans="1:16" x14ac:dyDescent="0.15">
      <c r="B48" t="s">
        <v>28</v>
      </c>
      <c r="C48" s="4" t="s">
        <v>206</v>
      </c>
      <c r="D48" s="4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</row>
    <row r="49" spans="1:16" x14ac:dyDescent="0.15">
      <c r="C49" s="4" t="s">
        <v>207</v>
      </c>
      <c r="D49" s="4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</row>
    <row r="50" spans="1:16" x14ac:dyDescent="0.15">
      <c r="B50" t="s">
        <v>30</v>
      </c>
      <c r="C50" s="4" t="s">
        <v>206</v>
      </c>
      <c r="D50" s="4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</row>
    <row r="51" spans="1:16" x14ac:dyDescent="0.15">
      <c r="C51" s="4" t="s">
        <v>207</v>
      </c>
      <c r="D51" s="4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</row>
    <row r="52" spans="1:16" x14ac:dyDescent="0.15">
      <c r="B52" t="s">
        <v>31</v>
      </c>
      <c r="C52" s="4" t="s">
        <v>206</v>
      </c>
      <c r="D52" s="4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</row>
    <row r="53" spans="1:16" x14ac:dyDescent="0.15">
      <c r="C53" s="4" t="s">
        <v>207</v>
      </c>
      <c r="D53" s="4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</row>
    <row r="54" spans="1:16" x14ac:dyDescent="0.15">
      <c r="B54" t="s">
        <v>35</v>
      </c>
      <c r="C54" s="4" t="s">
        <v>206</v>
      </c>
      <c r="D54" s="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</row>
    <row r="55" spans="1:16" x14ac:dyDescent="0.15">
      <c r="C55" s="4" t="s">
        <v>207</v>
      </c>
      <c r="D55" s="4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</row>
    <row r="56" spans="1:16" x14ac:dyDescent="0.15">
      <c r="A56" s="9"/>
      <c r="B56" t="s">
        <v>85</v>
      </c>
      <c r="C56" s="4" t="s">
        <v>206</v>
      </c>
      <c r="D56" s="4">
        <v>1</v>
      </c>
      <c r="E56" s="4">
        <v>1</v>
      </c>
      <c r="F56" s="4">
        <v>1</v>
      </c>
      <c r="G56" s="4">
        <v>1</v>
      </c>
      <c r="H56" s="4">
        <v>1</v>
      </c>
      <c r="I56" s="4">
        <v>1</v>
      </c>
      <c r="J56" s="4">
        <v>1</v>
      </c>
      <c r="K56" s="4">
        <v>1</v>
      </c>
      <c r="L56" s="4">
        <v>1</v>
      </c>
      <c r="M56">
        <v>1</v>
      </c>
      <c r="N56">
        <v>1</v>
      </c>
      <c r="O56">
        <v>1</v>
      </c>
      <c r="P56">
        <v>1</v>
      </c>
    </row>
    <row r="57" spans="1:16" x14ac:dyDescent="0.15">
      <c r="C57" s="4" t="s">
        <v>207</v>
      </c>
      <c r="D57" s="4">
        <v>1</v>
      </c>
      <c r="E57" s="4">
        <v>1</v>
      </c>
      <c r="F57" s="4">
        <v>1</v>
      </c>
      <c r="G57" s="4">
        <v>1</v>
      </c>
      <c r="H57" s="4">
        <v>1</v>
      </c>
      <c r="I57" s="4">
        <v>3.51</v>
      </c>
      <c r="J57" s="4">
        <v>3.51</v>
      </c>
      <c r="K57" s="4">
        <v>3.51</v>
      </c>
      <c r="L57" s="4">
        <v>3.51</v>
      </c>
      <c r="M57">
        <v>1</v>
      </c>
      <c r="N57">
        <v>1</v>
      </c>
      <c r="O57">
        <v>1</v>
      </c>
      <c r="P57">
        <v>1</v>
      </c>
    </row>
    <row r="58" spans="1:16" x14ac:dyDescent="0.15">
      <c r="B58" t="s">
        <v>86</v>
      </c>
      <c r="C58" s="4" t="s">
        <v>206</v>
      </c>
      <c r="D58" s="4">
        <v>1</v>
      </c>
      <c r="E58" s="4">
        <v>1</v>
      </c>
      <c r="F58" s="4">
        <v>1</v>
      </c>
      <c r="G58" s="4">
        <v>1</v>
      </c>
      <c r="H58" s="4">
        <v>1</v>
      </c>
      <c r="I58" s="4">
        <v>1</v>
      </c>
      <c r="J58" s="4">
        <v>1</v>
      </c>
      <c r="K58" s="4">
        <v>1</v>
      </c>
      <c r="L58" s="4">
        <v>1</v>
      </c>
      <c r="M58">
        <v>1</v>
      </c>
      <c r="N58">
        <v>1</v>
      </c>
      <c r="O58">
        <v>1</v>
      </c>
      <c r="P58">
        <v>1</v>
      </c>
    </row>
    <row r="59" spans="1:16" x14ac:dyDescent="0.15">
      <c r="C59" s="4" t="s">
        <v>207</v>
      </c>
      <c r="D59" s="4">
        <v>1</v>
      </c>
      <c r="E59" s="4">
        <v>1</v>
      </c>
      <c r="F59" s="4">
        <v>1</v>
      </c>
      <c r="G59" s="4">
        <v>1</v>
      </c>
      <c r="H59" s="4">
        <v>1</v>
      </c>
      <c r="I59" s="4">
        <v>3.51</v>
      </c>
      <c r="J59" s="4">
        <v>3.51</v>
      </c>
      <c r="K59" s="4">
        <v>3.51</v>
      </c>
      <c r="L59" s="4">
        <v>3.51</v>
      </c>
      <c r="M59">
        <v>1</v>
      </c>
      <c r="N59">
        <v>1</v>
      </c>
      <c r="O59">
        <v>1</v>
      </c>
      <c r="P59">
        <v>1</v>
      </c>
    </row>
    <row r="60" spans="1:16" x14ac:dyDescent="0.15">
      <c r="B60" t="s">
        <v>87</v>
      </c>
      <c r="C60" s="4" t="s">
        <v>206</v>
      </c>
      <c r="D60" s="4">
        <v>1</v>
      </c>
      <c r="E60" s="4">
        <v>1</v>
      </c>
      <c r="F60" s="4">
        <v>1</v>
      </c>
      <c r="G60" s="4">
        <v>1</v>
      </c>
      <c r="H60" s="4">
        <v>1</v>
      </c>
      <c r="I60" s="4">
        <v>1</v>
      </c>
      <c r="J60" s="4">
        <v>1</v>
      </c>
      <c r="K60" s="4">
        <v>1</v>
      </c>
      <c r="L60" s="4">
        <v>1</v>
      </c>
      <c r="M60">
        <v>1</v>
      </c>
      <c r="N60">
        <v>1</v>
      </c>
      <c r="O60">
        <v>1</v>
      </c>
      <c r="P60">
        <v>1</v>
      </c>
    </row>
    <row r="61" spans="1:16" x14ac:dyDescent="0.15">
      <c r="C61" s="4" t="s">
        <v>207</v>
      </c>
      <c r="D61" s="4">
        <v>1</v>
      </c>
      <c r="E61" s="4">
        <v>1</v>
      </c>
      <c r="F61" s="4">
        <v>1</v>
      </c>
      <c r="G61" s="4">
        <v>1</v>
      </c>
      <c r="H61" s="4">
        <v>1</v>
      </c>
      <c r="I61" s="4">
        <v>3.51</v>
      </c>
      <c r="J61" s="4">
        <v>3.51</v>
      </c>
      <c r="K61" s="4">
        <v>3.51</v>
      </c>
      <c r="L61" s="4">
        <v>3.51</v>
      </c>
      <c r="M61">
        <v>1</v>
      </c>
      <c r="N61">
        <v>1</v>
      </c>
      <c r="O61">
        <v>1</v>
      </c>
      <c r="P61">
        <v>1</v>
      </c>
    </row>
    <row r="62" spans="1:16" x14ac:dyDescent="0.15">
      <c r="C62" s="4"/>
      <c r="D62" s="4"/>
    </row>
    <row r="64" spans="1:16" x14ac:dyDescent="0.15">
      <c r="A64" s="9" t="s">
        <v>36</v>
      </c>
      <c r="B64" t="s">
        <v>217</v>
      </c>
      <c r="C64" s="4" t="s">
        <v>37</v>
      </c>
      <c r="D64" s="10">
        <v>1</v>
      </c>
      <c r="E64" s="4">
        <v>1</v>
      </c>
      <c r="F64" s="4">
        <v>1</v>
      </c>
      <c r="G64" s="4">
        <v>1</v>
      </c>
      <c r="H64" s="4">
        <v>1</v>
      </c>
      <c r="I64" s="4">
        <v>1</v>
      </c>
      <c r="J64" s="4">
        <v>1</v>
      </c>
      <c r="K64" s="4">
        <v>1</v>
      </c>
      <c r="L64" s="4">
        <v>1</v>
      </c>
      <c r="M64" s="4">
        <v>1</v>
      </c>
      <c r="N64" s="4">
        <v>1</v>
      </c>
      <c r="O64" s="4">
        <v>1</v>
      </c>
      <c r="P64" s="4">
        <v>1</v>
      </c>
    </row>
    <row r="65" spans="2:16" x14ac:dyDescent="0.15">
      <c r="C65" s="4" t="s">
        <v>38</v>
      </c>
      <c r="D65" s="11">
        <v>2.2799999999999998</v>
      </c>
      <c r="E65" s="4">
        <v>1</v>
      </c>
      <c r="F65" s="4">
        <v>1</v>
      </c>
      <c r="G65" s="4">
        <v>1</v>
      </c>
      <c r="H65" s="4">
        <v>1</v>
      </c>
      <c r="I65" s="4">
        <v>1</v>
      </c>
      <c r="J65" s="4">
        <v>1</v>
      </c>
      <c r="K65" s="4">
        <v>1</v>
      </c>
      <c r="L65" s="4">
        <v>1</v>
      </c>
      <c r="M65" s="4">
        <v>1</v>
      </c>
      <c r="N65" s="4">
        <v>1</v>
      </c>
      <c r="O65" s="4">
        <v>1</v>
      </c>
      <c r="P65" s="4">
        <v>1</v>
      </c>
    </row>
    <row r="66" spans="2:16" x14ac:dyDescent="0.15">
      <c r="C66" s="4" t="s">
        <v>39</v>
      </c>
      <c r="D66" s="11">
        <v>4.62</v>
      </c>
      <c r="E66" s="4">
        <v>1</v>
      </c>
      <c r="F66" s="4">
        <v>1</v>
      </c>
      <c r="G66" s="4">
        <v>1</v>
      </c>
      <c r="H66" s="4">
        <v>1</v>
      </c>
      <c r="I66" s="4">
        <v>1</v>
      </c>
      <c r="J66" s="4">
        <v>1</v>
      </c>
      <c r="K66" s="4">
        <v>1</v>
      </c>
      <c r="L66" s="4">
        <v>1</v>
      </c>
      <c r="M66" s="4">
        <v>1</v>
      </c>
      <c r="N66" s="4">
        <v>1</v>
      </c>
      <c r="O66" s="4">
        <v>1</v>
      </c>
      <c r="P66" s="4">
        <v>1</v>
      </c>
    </row>
    <row r="67" spans="2:16" x14ac:dyDescent="0.15">
      <c r="C67" s="4" t="s">
        <v>40</v>
      </c>
      <c r="D67" s="11">
        <v>10.53</v>
      </c>
      <c r="E67" s="4">
        <v>1</v>
      </c>
      <c r="F67" s="4">
        <v>1</v>
      </c>
      <c r="G67" s="4">
        <v>1</v>
      </c>
      <c r="H67" s="4">
        <v>1</v>
      </c>
      <c r="I67" s="4">
        <v>1</v>
      </c>
      <c r="J67" s="4">
        <v>1</v>
      </c>
      <c r="K67" s="4">
        <v>1</v>
      </c>
      <c r="L67" s="4">
        <v>1</v>
      </c>
      <c r="M67" s="4">
        <v>1</v>
      </c>
      <c r="N67" s="4">
        <v>1</v>
      </c>
      <c r="O67" s="4">
        <v>1</v>
      </c>
      <c r="P67" s="4">
        <v>1</v>
      </c>
    </row>
    <row r="68" spans="2:16" x14ac:dyDescent="0.15">
      <c r="B68" t="s">
        <v>15</v>
      </c>
      <c r="C68" s="4" t="s">
        <v>37</v>
      </c>
      <c r="D68">
        <v>1</v>
      </c>
      <c r="E68" s="4">
        <v>1</v>
      </c>
      <c r="F68" s="4">
        <v>1</v>
      </c>
      <c r="G68" s="4">
        <v>1</v>
      </c>
      <c r="H68" s="4">
        <v>1</v>
      </c>
      <c r="I68" s="4">
        <v>1</v>
      </c>
      <c r="J68" s="4">
        <v>1</v>
      </c>
      <c r="K68" s="4">
        <v>1</v>
      </c>
      <c r="L68" s="4">
        <v>1</v>
      </c>
      <c r="M68" s="4">
        <v>1</v>
      </c>
      <c r="N68" s="4">
        <v>1</v>
      </c>
      <c r="O68" s="4">
        <v>1</v>
      </c>
      <c r="P68" s="4">
        <v>1</v>
      </c>
    </row>
    <row r="69" spans="2:16" x14ac:dyDescent="0.15">
      <c r="C69" s="4" t="s">
        <v>38</v>
      </c>
      <c r="D69" s="4">
        <v>1.66</v>
      </c>
      <c r="E69" s="4">
        <v>1</v>
      </c>
      <c r="F69" s="4">
        <v>1</v>
      </c>
      <c r="G69" s="4">
        <v>1</v>
      </c>
      <c r="H69" s="4">
        <v>1</v>
      </c>
      <c r="I69" s="4">
        <v>1</v>
      </c>
      <c r="J69" s="4">
        <v>1</v>
      </c>
      <c r="K69" s="4">
        <v>1</v>
      </c>
      <c r="L69" s="4">
        <v>1</v>
      </c>
      <c r="M69" s="4">
        <v>1</v>
      </c>
      <c r="N69" s="4">
        <v>1</v>
      </c>
      <c r="O69" s="4">
        <v>1</v>
      </c>
      <c r="P69" s="4">
        <v>1</v>
      </c>
    </row>
    <row r="70" spans="2:16" x14ac:dyDescent="0.15">
      <c r="C70" s="4" t="s">
        <v>39</v>
      </c>
      <c r="D70" s="4">
        <v>2.5</v>
      </c>
      <c r="E70" s="4">
        <v>1</v>
      </c>
      <c r="F70" s="4">
        <v>1</v>
      </c>
      <c r="G70" s="4">
        <v>1</v>
      </c>
      <c r="H70" s="4">
        <v>1</v>
      </c>
      <c r="I70" s="4">
        <v>1</v>
      </c>
      <c r="J70" s="4">
        <v>1</v>
      </c>
      <c r="K70" s="4">
        <v>1</v>
      </c>
      <c r="L70" s="4">
        <v>1</v>
      </c>
      <c r="M70" s="4">
        <v>1</v>
      </c>
      <c r="N70" s="4">
        <v>1</v>
      </c>
      <c r="O70" s="4">
        <v>1</v>
      </c>
      <c r="P70" s="4">
        <v>1</v>
      </c>
    </row>
    <row r="71" spans="2:16" x14ac:dyDescent="0.15">
      <c r="C71" s="4" t="s">
        <v>40</v>
      </c>
      <c r="D71" s="4">
        <v>14.97</v>
      </c>
      <c r="E71" s="4">
        <v>1</v>
      </c>
      <c r="F71" s="4">
        <v>1</v>
      </c>
      <c r="G71" s="4">
        <v>1</v>
      </c>
      <c r="H71" s="4">
        <v>1</v>
      </c>
      <c r="I71" s="4">
        <v>1</v>
      </c>
      <c r="J71" s="4">
        <v>1</v>
      </c>
      <c r="K71" s="4">
        <v>1</v>
      </c>
      <c r="L71" s="4">
        <v>1</v>
      </c>
      <c r="M71" s="4">
        <v>1</v>
      </c>
      <c r="N71" s="4">
        <v>1</v>
      </c>
      <c r="O71" s="4">
        <v>1</v>
      </c>
      <c r="P71" s="4">
        <v>1</v>
      </c>
    </row>
    <row r="72" spans="2:16" x14ac:dyDescent="0.15">
      <c r="B72" t="s">
        <v>16</v>
      </c>
      <c r="C72" s="4" t="s">
        <v>37</v>
      </c>
      <c r="D72">
        <v>1</v>
      </c>
      <c r="E72" s="4">
        <v>1</v>
      </c>
      <c r="F72" s="4">
        <v>1</v>
      </c>
      <c r="G72" s="4">
        <v>1</v>
      </c>
      <c r="H72" s="4">
        <v>1</v>
      </c>
      <c r="I72" s="4">
        <v>1</v>
      </c>
      <c r="J72" s="4">
        <v>1</v>
      </c>
      <c r="K72" s="4">
        <v>1</v>
      </c>
      <c r="L72" s="4">
        <v>1</v>
      </c>
      <c r="M72" s="4">
        <v>1</v>
      </c>
      <c r="N72" s="4">
        <v>1</v>
      </c>
      <c r="O72" s="4">
        <v>1</v>
      </c>
      <c r="P72" s="4">
        <v>1</v>
      </c>
    </row>
    <row r="73" spans="2:16" x14ac:dyDescent="0.15">
      <c r="C73" s="4" t="s">
        <v>38</v>
      </c>
      <c r="D73" s="4">
        <v>1.66</v>
      </c>
      <c r="E73" s="4">
        <v>1</v>
      </c>
      <c r="F73" s="4">
        <v>1</v>
      </c>
      <c r="G73" s="4">
        <v>1</v>
      </c>
      <c r="H73" s="4">
        <v>1</v>
      </c>
      <c r="I73" s="4">
        <v>1</v>
      </c>
      <c r="J73" s="4">
        <v>1</v>
      </c>
      <c r="K73" s="4">
        <v>1</v>
      </c>
      <c r="L73" s="4">
        <v>1</v>
      </c>
      <c r="M73" s="4">
        <v>1</v>
      </c>
      <c r="N73" s="4">
        <v>1</v>
      </c>
      <c r="O73" s="4">
        <v>1</v>
      </c>
      <c r="P73" s="4">
        <v>1</v>
      </c>
    </row>
    <row r="74" spans="2:16" x14ac:dyDescent="0.15">
      <c r="C74" s="4" t="s">
        <v>39</v>
      </c>
      <c r="D74" s="4">
        <v>2.5</v>
      </c>
      <c r="E74" s="4">
        <v>1</v>
      </c>
      <c r="F74" s="4">
        <v>1</v>
      </c>
      <c r="G74" s="4">
        <v>1</v>
      </c>
      <c r="H74" s="4">
        <v>1</v>
      </c>
      <c r="I74" s="4">
        <v>1</v>
      </c>
      <c r="J74" s="4">
        <v>1</v>
      </c>
      <c r="K74" s="4">
        <v>1</v>
      </c>
      <c r="L74" s="4">
        <v>1</v>
      </c>
      <c r="M74" s="4">
        <v>1</v>
      </c>
      <c r="N74" s="4">
        <v>1</v>
      </c>
      <c r="O74" s="4">
        <v>1</v>
      </c>
      <c r="P74" s="4">
        <v>1</v>
      </c>
    </row>
    <row r="75" spans="2:16" x14ac:dyDescent="0.15">
      <c r="C75" s="4" t="s">
        <v>40</v>
      </c>
      <c r="D75" s="4">
        <v>14.97</v>
      </c>
      <c r="E75" s="4">
        <v>1</v>
      </c>
      <c r="F75" s="4">
        <v>1</v>
      </c>
      <c r="G75" s="4">
        <v>1</v>
      </c>
      <c r="H75" s="4">
        <v>1</v>
      </c>
      <c r="I75" s="4">
        <v>1</v>
      </c>
      <c r="J75" s="4">
        <v>1</v>
      </c>
      <c r="K75" s="4">
        <v>1</v>
      </c>
      <c r="L75" s="4">
        <v>1</v>
      </c>
      <c r="M75" s="4">
        <v>1</v>
      </c>
      <c r="N75" s="4">
        <v>1</v>
      </c>
      <c r="O75" s="4">
        <v>1</v>
      </c>
      <c r="P75" s="4">
        <v>1</v>
      </c>
    </row>
    <row r="76" spans="2:16" x14ac:dyDescent="0.15">
      <c r="B76" t="s">
        <v>21</v>
      </c>
      <c r="C76" s="4" t="s">
        <v>37</v>
      </c>
      <c r="D76">
        <v>1</v>
      </c>
      <c r="E76" s="4">
        <v>1</v>
      </c>
      <c r="F76" s="4">
        <v>1</v>
      </c>
      <c r="G76" s="4">
        <v>1</v>
      </c>
      <c r="H76" s="4">
        <v>1</v>
      </c>
      <c r="I76" s="4">
        <v>1</v>
      </c>
      <c r="J76" s="4">
        <v>1</v>
      </c>
      <c r="K76" s="4">
        <v>1</v>
      </c>
      <c r="L76" s="4">
        <v>1</v>
      </c>
      <c r="M76" s="4">
        <v>1</v>
      </c>
      <c r="N76" s="4">
        <v>1</v>
      </c>
      <c r="O76" s="4">
        <v>1</v>
      </c>
      <c r="P76" s="4">
        <v>1</v>
      </c>
    </row>
    <row r="77" spans="2:16" x14ac:dyDescent="0.15">
      <c r="C77" s="4" t="s">
        <v>38</v>
      </c>
      <c r="D77" s="4">
        <v>1</v>
      </c>
      <c r="E77" s="4">
        <v>1</v>
      </c>
      <c r="F77" s="4">
        <v>1</v>
      </c>
      <c r="G77" s="4">
        <v>1</v>
      </c>
      <c r="H77" s="4">
        <v>1</v>
      </c>
      <c r="I77" s="4">
        <v>1</v>
      </c>
      <c r="J77" s="4">
        <v>1</v>
      </c>
      <c r="K77" s="4">
        <v>1</v>
      </c>
      <c r="L77" s="4">
        <v>1</v>
      </c>
      <c r="M77" s="4">
        <v>1</v>
      </c>
      <c r="N77" s="4">
        <v>1</v>
      </c>
      <c r="O77" s="4">
        <v>1</v>
      </c>
      <c r="P77" s="4">
        <v>1</v>
      </c>
    </row>
    <row r="78" spans="2:16" x14ac:dyDescent="0.15">
      <c r="C78" s="4" t="s">
        <v>39</v>
      </c>
      <c r="D78" s="4">
        <v>1</v>
      </c>
      <c r="E78" s="4">
        <v>1</v>
      </c>
      <c r="F78" s="4">
        <v>1</v>
      </c>
      <c r="G78" s="4">
        <v>1</v>
      </c>
      <c r="H78" s="4">
        <v>1</v>
      </c>
      <c r="I78" s="4">
        <v>1</v>
      </c>
      <c r="J78" s="4">
        <v>1</v>
      </c>
      <c r="K78" s="4">
        <v>1</v>
      </c>
      <c r="L78" s="4">
        <v>1</v>
      </c>
      <c r="M78" s="4">
        <v>1</v>
      </c>
      <c r="N78" s="4">
        <v>1</v>
      </c>
      <c r="O78" s="4">
        <v>1</v>
      </c>
      <c r="P78" s="4">
        <v>1</v>
      </c>
    </row>
    <row r="79" spans="2:16" x14ac:dyDescent="0.15">
      <c r="C79" s="4" t="s">
        <v>40</v>
      </c>
      <c r="D79" s="4">
        <v>1</v>
      </c>
      <c r="E79" s="4">
        <v>1</v>
      </c>
      <c r="F79" s="4">
        <v>1</v>
      </c>
      <c r="G79" s="4">
        <v>1</v>
      </c>
      <c r="H79" s="4">
        <v>1</v>
      </c>
      <c r="I79" s="4">
        <v>1</v>
      </c>
      <c r="J79" s="4">
        <v>1</v>
      </c>
      <c r="K79" s="4">
        <v>1</v>
      </c>
      <c r="L79" s="4">
        <v>1</v>
      </c>
      <c r="M79" s="4">
        <v>1</v>
      </c>
      <c r="N79" s="4">
        <v>1</v>
      </c>
      <c r="O79" s="4">
        <v>1</v>
      </c>
      <c r="P79" s="4">
        <v>1</v>
      </c>
    </row>
    <row r="80" spans="2:16" x14ac:dyDescent="0.15">
      <c r="B80" t="s">
        <v>213</v>
      </c>
      <c r="C80" s="4" t="s">
        <v>37</v>
      </c>
      <c r="D80" s="4">
        <v>1</v>
      </c>
      <c r="E80">
        <v>1</v>
      </c>
      <c r="F80">
        <v>1</v>
      </c>
      <c r="G80">
        <v>1</v>
      </c>
      <c r="H80">
        <v>1</v>
      </c>
      <c r="I80" s="4">
        <v>1</v>
      </c>
      <c r="J80" s="4">
        <v>1</v>
      </c>
      <c r="K80" s="4">
        <v>1</v>
      </c>
      <c r="L80" s="4">
        <v>1</v>
      </c>
      <c r="M80" s="4">
        <v>1</v>
      </c>
      <c r="N80" s="4">
        <v>1</v>
      </c>
      <c r="O80" s="4">
        <v>1</v>
      </c>
      <c r="P80" s="4">
        <v>1</v>
      </c>
    </row>
    <row r="81" spans="1:16" x14ac:dyDescent="0.15">
      <c r="C81" s="4" t="s">
        <v>38</v>
      </c>
      <c r="D81" s="11">
        <v>1</v>
      </c>
      <c r="E81" s="11">
        <v>2.2799999999999998</v>
      </c>
      <c r="F81" s="10">
        <v>1</v>
      </c>
      <c r="G81" s="10">
        <v>1</v>
      </c>
      <c r="H81" s="10">
        <v>1</v>
      </c>
      <c r="I81" s="4">
        <v>1</v>
      </c>
      <c r="J81" s="4">
        <v>1</v>
      </c>
      <c r="K81" s="4">
        <v>1</v>
      </c>
      <c r="L81" s="4">
        <v>1</v>
      </c>
      <c r="M81" s="4">
        <v>1</v>
      </c>
      <c r="N81" s="4">
        <v>1</v>
      </c>
      <c r="O81" s="4">
        <v>1</v>
      </c>
      <c r="P81" s="4">
        <v>1</v>
      </c>
    </row>
    <row r="82" spans="1:16" x14ac:dyDescent="0.15">
      <c r="C82" s="4" t="s">
        <v>39</v>
      </c>
      <c r="D82" s="11">
        <v>1</v>
      </c>
      <c r="E82" s="11">
        <v>4.62</v>
      </c>
      <c r="F82" s="10">
        <v>1</v>
      </c>
      <c r="G82" s="10">
        <v>1</v>
      </c>
      <c r="H82" s="10">
        <v>1</v>
      </c>
      <c r="I82" s="4">
        <v>1</v>
      </c>
      <c r="J82" s="4">
        <v>1</v>
      </c>
      <c r="K82" s="4">
        <v>1</v>
      </c>
      <c r="L82" s="4">
        <v>1</v>
      </c>
      <c r="M82" s="4">
        <v>1</v>
      </c>
      <c r="N82" s="4">
        <v>1</v>
      </c>
      <c r="O82" s="4">
        <v>1</v>
      </c>
      <c r="P82" s="4">
        <v>1</v>
      </c>
    </row>
    <row r="83" spans="1:16" x14ac:dyDescent="0.15">
      <c r="C83" s="4" t="s">
        <v>40</v>
      </c>
      <c r="D83" s="11">
        <v>1</v>
      </c>
      <c r="E83" s="11">
        <v>10.53</v>
      </c>
      <c r="F83" s="10">
        <v>2.1</v>
      </c>
      <c r="G83" s="10">
        <v>2.1</v>
      </c>
      <c r="H83" s="10">
        <v>1</v>
      </c>
      <c r="I83" s="4">
        <v>1</v>
      </c>
      <c r="J83" s="4">
        <v>1</v>
      </c>
      <c r="K83" s="4">
        <v>1</v>
      </c>
      <c r="L83" s="4">
        <v>1</v>
      </c>
      <c r="M83" s="4">
        <v>1</v>
      </c>
      <c r="N83" s="4">
        <v>1</v>
      </c>
      <c r="O83" s="4">
        <v>1</v>
      </c>
      <c r="P83" s="4">
        <v>1</v>
      </c>
    </row>
    <row r="84" spans="1:16" x14ac:dyDescent="0.15">
      <c r="B84" t="s">
        <v>28</v>
      </c>
      <c r="C84" s="4" t="s">
        <v>37</v>
      </c>
      <c r="D84" s="4">
        <v>1</v>
      </c>
      <c r="E84">
        <v>1</v>
      </c>
      <c r="F84">
        <v>1</v>
      </c>
      <c r="G84">
        <v>1</v>
      </c>
      <c r="H84">
        <v>1</v>
      </c>
      <c r="I84" s="4">
        <v>1</v>
      </c>
      <c r="J84" s="4">
        <v>1</v>
      </c>
      <c r="K84" s="4">
        <v>1</v>
      </c>
      <c r="L84" s="4">
        <v>1</v>
      </c>
      <c r="M84" s="4">
        <v>1</v>
      </c>
      <c r="N84" s="4">
        <v>1</v>
      </c>
      <c r="O84" s="4">
        <v>1</v>
      </c>
      <c r="P84" s="4">
        <v>1</v>
      </c>
    </row>
    <row r="85" spans="1:16" x14ac:dyDescent="0.15">
      <c r="C85" s="4" t="s">
        <v>38</v>
      </c>
      <c r="D85" s="4">
        <v>1</v>
      </c>
      <c r="E85">
        <v>1.66</v>
      </c>
      <c r="F85">
        <v>1</v>
      </c>
      <c r="G85">
        <v>1</v>
      </c>
      <c r="H85">
        <v>1</v>
      </c>
      <c r="I85" s="4">
        <v>1</v>
      </c>
      <c r="J85" s="4">
        <v>1</v>
      </c>
      <c r="K85" s="4">
        <v>1</v>
      </c>
      <c r="L85" s="4">
        <v>1</v>
      </c>
      <c r="M85" s="4">
        <v>1</v>
      </c>
      <c r="N85" s="4">
        <v>1</v>
      </c>
      <c r="O85" s="4">
        <v>1</v>
      </c>
      <c r="P85" s="4">
        <v>1</v>
      </c>
    </row>
    <row r="86" spans="1:16" x14ac:dyDescent="0.15">
      <c r="C86" s="4" t="s">
        <v>39</v>
      </c>
      <c r="D86" s="4">
        <v>1</v>
      </c>
      <c r="E86">
        <v>2.5</v>
      </c>
      <c r="F86">
        <v>1</v>
      </c>
      <c r="G86">
        <v>1</v>
      </c>
      <c r="H86">
        <v>1</v>
      </c>
      <c r="I86" s="4">
        <v>1</v>
      </c>
      <c r="J86" s="4">
        <v>1</v>
      </c>
      <c r="K86" s="4">
        <v>1</v>
      </c>
      <c r="L86" s="4">
        <v>1</v>
      </c>
      <c r="M86" s="4">
        <v>1</v>
      </c>
      <c r="N86" s="4">
        <v>1</v>
      </c>
      <c r="O86" s="4">
        <v>1</v>
      </c>
      <c r="P86" s="4">
        <v>1</v>
      </c>
    </row>
    <row r="87" spans="1:16" x14ac:dyDescent="0.15">
      <c r="C87" s="4" t="s">
        <v>40</v>
      </c>
      <c r="D87" s="4">
        <v>1</v>
      </c>
      <c r="E87">
        <v>14.97</v>
      </c>
      <c r="F87">
        <v>1.92</v>
      </c>
      <c r="G87">
        <v>1.92</v>
      </c>
      <c r="H87">
        <v>1</v>
      </c>
      <c r="I87" s="4">
        <v>1</v>
      </c>
      <c r="J87" s="4">
        <v>1</v>
      </c>
      <c r="K87" s="4">
        <v>1</v>
      </c>
      <c r="L87" s="4">
        <v>1</v>
      </c>
      <c r="M87" s="4">
        <v>1</v>
      </c>
      <c r="N87" s="4">
        <v>1</v>
      </c>
      <c r="O87" s="4">
        <v>1</v>
      </c>
      <c r="P87" s="4">
        <v>1</v>
      </c>
    </row>
    <row r="88" spans="1:16" x14ac:dyDescent="0.15">
      <c r="B88" t="s">
        <v>29</v>
      </c>
      <c r="C88" s="4" t="s">
        <v>37</v>
      </c>
      <c r="D88" s="4">
        <v>1</v>
      </c>
      <c r="E88">
        <v>1</v>
      </c>
      <c r="F88">
        <v>1</v>
      </c>
      <c r="G88">
        <v>1</v>
      </c>
      <c r="H88">
        <v>1</v>
      </c>
      <c r="I88" s="4">
        <v>1</v>
      </c>
      <c r="J88" s="4">
        <v>1</v>
      </c>
      <c r="K88" s="4">
        <v>1</v>
      </c>
      <c r="L88" s="4">
        <v>1</v>
      </c>
      <c r="M88" s="4">
        <v>1</v>
      </c>
      <c r="N88" s="4">
        <v>1</v>
      </c>
      <c r="O88" s="4">
        <v>1</v>
      </c>
      <c r="P88" s="4">
        <v>1</v>
      </c>
    </row>
    <row r="89" spans="1:16" x14ac:dyDescent="0.15">
      <c r="C89" s="4" t="s">
        <v>38</v>
      </c>
      <c r="D89" s="4">
        <v>1</v>
      </c>
      <c r="E89">
        <v>1</v>
      </c>
      <c r="F89">
        <v>1</v>
      </c>
      <c r="G89">
        <v>1</v>
      </c>
      <c r="H89">
        <v>1</v>
      </c>
      <c r="I89" s="4">
        <v>1</v>
      </c>
      <c r="J89" s="4">
        <v>1</v>
      </c>
      <c r="K89" s="4">
        <v>1</v>
      </c>
      <c r="L89" s="4">
        <v>1</v>
      </c>
      <c r="M89" s="4">
        <v>1</v>
      </c>
      <c r="N89" s="4">
        <v>1</v>
      </c>
      <c r="O89" s="4">
        <v>1</v>
      </c>
      <c r="P89" s="4">
        <v>1</v>
      </c>
    </row>
    <row r="90" spans="1:16" x14ac:dyDescent="0.15">
      <c r="C90" s="4" t="s">
        <v>39</v>
      </c>
      <c r="D90" s="4">
        <v>1</v>
      </c>
      <c r="E90">
        <v>1</v>
      </c>
      <c r="F90">
        <v>1</v>
      </c>
      <c r="G90">
        <v>1</v>
      </c>
      <c r="H90">
        <v>1</v>
      </c>
      <c r="I90" s="4">
        <v>1</v>
      </c>
      <c r="J90" s="4">
        <v>1</v>
      </c>
      <c r="K90" s="4">
        <v>1</v>
      </c>
      <c r="L90" s="4">
        <v>1</v>
      </c>
      <c r="M90" s="4">
        <v>1</v>
      </c>
      <c r="N90" s="4">
        <v>1</v>
      </c>
      <c r="O90" s="4">
        <v>1</v>
      </c>
      <c r="P90" s="4">
        <v>1</v>
      </c>
    </row>
    <row r="91" spans="1:16" x14ac:dyDescent="0.15">
      <c r="C91" s="4" t="s">
        <v>40</v>
      </c>
      <c r="D91" s="4">
        <v>1</v>
      </c>
      <c r="E91">
        <v>1</v>
      </c>
      <c r="F91">
        <v>1</v>
      </c>
      <c r="G91">
        <v>1</v>
      </c>
      <c r="H91">
        <v>1</v>
      </c>
      <c r="I91" s="4">
        <v>1</v>
      </c>
      <c r="J91" s="4">
        <v>1</v>
      </c>
      <c r="K91" s="4">
        <v>1</v>
      </c>
      <c r="L91" s="4">
        <v>1</v>
      </c>
      <c r="M91" s="4">
        <v>1</v>
      </c>
      <c r="N91" s="4">
        <v>1</v>
      </c>
      <c r="O91" s="4">
        <v>1</v>
      </c>
      <c r="P91" s="4">
        <v>1</v>
      </c>
    </row>
    <row r="94" spans="1:16" x14ac:dyDescent="0.15">
      <c r="A94" s="9" t="s">
        <v>214</v>
      </c>
      <c r="B94" s="10" t="s">
        <v>215</v>
      </c>
      <c r="C94" s="4" t="s">
        <v>37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</row>
    <row r="95" spans="1:16" x14ac:dyDescent="0.15">
      <c r="C95" s="4" t="s">
        <v>38</v>
      </c>
      <c r="D95">
        <v>1.26</v>
      </c>
      <c r="E95">
        <v>1.26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</row>
    <row r="96" spans="1:16" x14ac:dyDescent="0.15">
      <c r="C96" s="4" t="s">
        <v>39</v>
      </c>
      <c r="D96">
        <v>1.68</v>
      </c>
      <c r="E96">
        <v>1.68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</row>
    <row r="97" spans="1:16" x14ac:dyDescent="0.15">
      <c r="C97" s="4" t="s">
        <v>40</v>
      </c>
      <c r="D97">
        <v>2.65</v>
      </c>
      <c r="E97">
        <v>2.65</v>
      </c>
      <c r="F97">
        <v>2.0699999999999998</v>
      </c>
      <c r="G97">
        <v>2.0699999999999998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</row>
    <row r="100" spans="1:16" x14ac:dyDescent="0.15">
      <c r="A100" s="9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Baseline year demographics</vt:lpstr>
      <vt:lpstr>Demographic projections</vt:lpstr>
      <vt:lpstr>Causes of death</vt:lpstr>
      <vt:lpstr>Incidence of conditions</vt:lpstr>
      <vt:lpstr>Prevalence of anaemia</vt:lpstr>
      <vt:lpstr>Distributions</vt:lpstr>
      <vt:lpstr>Distribution births</vt:lpstr>
      <vt:lpstr>Birth outcomes &amp; risks</vt:lpstr>
      <vt:lpstr>Relative risks</vt:lpstr>
      <vt:lpstr>Odds ratios</vt:lpstr>
      <vt:lpstr>IYCF package odds ratios</vt:lpstr>
      <vt:lpstr>IYCF packages</vt:lpstr>
      <vt:lpstr>IYCF cost &amp; coverage</vt:lpstr>
      <vt:lpstr>Appropriate breastfeeding</vt:lpstr>
      <vt:lpstr>Programs birth outcomes</vt:lpstr>
      <vt:lpstr>Programs anemia</vt:lpstr>
      <vt:lpstr>Programs wasting</vt:lpstr>
      <vt:lpstr>Programs for children</vt:lpstr>
      <vt:lpstr>Programs family planning</vt:lpstr>
      <vt:lpstr>Programs for PW</vt:lpstr>
      <vt:lpstr>Programs birth age</vt:lpstr>
      <vt:lpstr>Programs target population</vt:lpstr>
      <vt:lpstr>Programs impacted population</vt:lpstr>
      <vt:lpstr>Program dependencies</vt:lpstr>
      <vt:lpstr>Program risk areas</vt:lpstr>
      <vt:lpstr>Population risk areas</vt:lpstr>
      <vt:lpstr>Programs annual scale-up</vt:lpstr>
      <vt:lpstr>Programs annual spending</vt:lpstr>
      <vt:lpstr>Reference programs</vt:lpstr>
      <vt:lpstr>Programs cost and coverage</vt:lpstr>
      <vt:lpstr>Programs to include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</cp:lastModifiedBy>
  <dcterms:created xsi:type="dcterms:W3CDTF">2017-08-01T10:42:13Z</dcterms:created>
  <dcterms:modified xsi:type="dcterms:W3CDTF">2018-02-02T02:33:07Z</dcterms:modified>
</cp:coreProperties>
</file>