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820653F-3CEE-4FA6-9824-7126C202EC55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<sst xmlns="http://schemas.openxmlformats.org/spreadsheetml/2006/main" count="1109" uniqueCount="272">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</sst>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1617927</v>
      </c>
    </row>
    <row r="8" spans="1:3" ht="15" customHeight="1">
      <c r="B8" s="7" t="s">
        <v>106</v>
      </c>
      <c r="C8" s="66">
        <v>8.0000000000000002E-3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0.90408493041992199</v>
      </c>
    </row>
    <row r="11" spans="1:3" ht="15" customHeight="1">
      <c r="B11" s="7" t="s">
        <v>108</v>
      </c>
      <c r="C11" s="66">
        <v>0.92500000000000004</v>
      </c>
    </row>
    <row r="12" spans="1:3" ht="15" customHeight="1">
      <c r="B12" s="7" t="s">
        <v>109</v>
      </c>
      <c r="C12" s="66">
        <v>0.58200000000000007</v>
      </c>
    </row>
    <row r="13" spans="1:3" ht="15" customHeight="1">
      <c r="B13" s="7" t="s">
        <v>110</v>
      </c>
      <c r="C13" s="66">
        <v>0.25900000000000001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3.6699999999999997E-2</v>
      </c>
    </row>
    <row r="24" spans="1:3" ht="15" customHeight="1">
      <c r="B24" s="20" t="s">
        <v>102</v>
      </c>
      <c r="C24" s="67">
        <v>0.48729999999999996</v>
      </c>
    </row>
    <row r="25" spans="1:3" ht="15" customHeight="1">
      <c r="B25" s="20" t="s">
        <v>103</v>
      </c>
      <c r="C25" s="67">
        <v>0.43280000000000002</v>
      </c>
    </row>
    <row r="26" spans="1:3" ht="15" customHeight="1">
      <c r="B26" s="20" t="s">
        <v>104</v>
      </c>
      <c r="C26" s="67">
        <v>4.3200000000000002E-2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5.8</v>
      </c>
    </row>
    <row r="38" spans="1:5" ht="15" customHeight="1">
      <c r="B38" s="16" t="s">
        <v>91</v>
      </c>
      <c r="C38" s="68">
        <v>7.5</v>
      </c>
      <c r="D38" s="17"/>
      <c r="E38" s="18"/>
    </row>
    <row r="39" spans="1:5" ht="15" customHeight="1">
      <c r="B39" s="16" t="s">
        <v>90</v>
      </c>
      <c r="C39" s="68">
        <v>8.8000000000000007</v>
      </c>
      <c r="D39" s="17"/>
      <c r="E39" s="17"/>
    </row>
    <row r="40" spans="1:5" ht="15" customHeight="1">
      <c r="B40" s="16" t="s">
        <v>171</v>
      </c>
      <c r="C40" s="68">
        <v>3.11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4.9000000000000004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2.3900000000000001E-2</v>
      </c>
      <c r="D45" s="17"/>
    </row>
    <row r="46" spans="1:5" ht="15.75" customHeight="1">
      <c r="B46" s="16" t="s">
        <v>11</v>
      </c>
      <c r="C46" s="67">
        <v>8.3400000000000002E-2</v>
      </c>
      <c r="D46" s="17"/>
    </row>
    <row r="47" spans="1:5" ht="15.75" customHeight="1">
      <c r="B47" s="16" t="s">
        <v>12</v>
      </c>
      <c r="C47" s="67">
        <v>0.21870000000000001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0.67399999999999993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1.2172470053999975</v>
      </c>
      <c r="D51" s="17"/>
    </row>
    <row r="52" spans="1:4" ht="15" customHeight="1">
      <c r="B52" s="16" t="s">
        <v>125</v>
      </c>
      <c r="C52" s="65">
        <v>1.3441089988099999</v>
      </c>
    </row>
    <row r="53" spans="1:4" ht="15.75" customHeight="1">
      <c r="B53" s="16" t="s">
        <v>126</v>
      </c>
      <c r="C53" s="65">
        <v>1.3441089988099999</v>
      </c>
    </row>
    <row r="54" spans="1:4" ht="15.75" customHeight="1">
      <c r="B54" s="16" t="s">
        <v>127</v>
      </c>
      <c r="C54" s="65">
        <v>1.24444809437</v>
      </c>
    </row>
    <row r="55" spans="1:4" ht="15.75" customHeight="1">
      <c r="B55" s="16" t="s">
        <v>128</v>
      </c>
      <c r="C55" s="65">
        <v>1.24444809437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0.54262337812751671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1.2172470053999975</v>
      </c>
      <c r="C2" s="26">
        <f>'Baseline year population inputs'!C52</f>
        <v>1.3441089988099999</v>
      </c>
      <c r="D2" s="26">
        <f>'Baseline year population inputs'!C53</f>
        <v>1.3441089988099999</v>
      </c>
      <c r="E2" s="26">
        <f>'Baseline year population inputs'!C54</f>
        <v>1.24444809437</v>
      </c>
      <c r="F2" s="26">
        <f>'Baseline year population inputs'!C55</f>
        <v>1.24444809437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8.0000000000000002E-3</v>
      </c>
      <c r="E2" s="93">
        <f>food_insecure</f>
        <v>8.0000000000000002E-3</v>
      </c>
      <c r="F2" s="93">
        <f>food_insecure</f>
        <v>8.0000000000000002E-3</v>
      </c>
      <c r="G2" s="93">
        <f>food_insecure</f>
        <v>8.0000000000000002E-3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8.0000000000000002E-3</v>
      </c>
      <c r="F5" s="93">
        <f>food_insecure</f>
        <v>8.0000000000000002E-3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1.2172470053999975</v>
      </c>
      <c r="D7" s="93">
        <f>diarrhoea_1_5mo</f>
        <v>1.3441089988099999</v>
      </c>
      <c r="E7" s="93">
        <f>diarrhoea_6_11mo</f>
        <v>1.3441089988099999</v>
      </c>
      <c r="F7" s="93">
        <f>diarrhoea_12_23mo</f>
        <v>1.24444809437</v>
      </c>
      <c r="G7" s="93">
        <f>diarrhoea_24_59mo</f>
        <v>1.24444809437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8.0000000000000002E-3</v>
      </c>
      <c r="F8" s="93">
        <f>food_insecure</f>
        <v>8.0000000000000002E-3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1.2172470053999975</v>
      </c>
      <c r="D12" s="93">
        <f>diarrhoea_1_5mo</f>
        <v>1.3441089988099999</v>
      </c>
      <c r="E12" s="93">
        <f>diarrhoea_6_11mo</f>
        <v>1.3441089988099999</v>
      </c>
      <c r="F12" s="93">
        <f>diarrhoea_12_23mo</f>
        <v>1.24444809437</v>
      </c>
      <c r="G12" s="93">
        <f>diarrhoea_24_59mo</f>
        <v>1.24444809437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8.0000000000000002E-3</v>
      </c>
      <c r="I15" s="93">
        <f>food_insecure</f>
        <v>8.0000000000000002E-3</v>
      </c>
      <c r="J15" s="93">
        <f>food_insecure</f>
        <v>8.0000000000000002E-3</v>
      </c>
      <c r="K15" s="93">
        <f>food_insecure</f>
        <v>8.0000000000000002E-3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0.92500000000000004</v>
      </c>
      <c r="I18" s="93">
        <f>frac_PW_health_facility</f>
        <v>0.92500000000000004</v>
      </c>
      <c r="J18" s="93">
        <f>frac_PW_health_facility</f>
        <v>0.92500000000000004</v>
      </c>
      <c r="K18" s="93">
        <f>frac_PW_health_facility</f>
        <v>0.92500000000000004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0.25900000000000001</v>
      </c>
      <c r="M24" s="93">
        <f>famplan_unmet_need</f>
        <v>0.25900000000000001</v>
      </c>
      <c r="N24" s="93">
        <f>famplan_unmet_need</f>
        <v>0.25900000000000001</v>
      </c>
      <c r="O24" s="93">
        <f>famplan_unmet_need</f>
        <v>0.25900000000000001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4.7159521411132756E-2</v>
      </c>
      <c r="M25" s="93">
        <f>(1-food_insecure)*(0.49)+food_insecure*(0.7)</f>
        <v>0.49168000000000001</v>
      </c>
      <c r="N25" s="93">
        <f>(1-food_insecure)*(0.49)+food_insecure*(0.7)</f>
        <v>0.49168000000000001</v>
      </c>
      <c r="O25" s="93">
        <f>(1-food_insecure)*(0.49)+food_insecure*(0.7)</f>
        <v>0.49168000000000001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2.0211223461914035E-2</v>
      </c>
      <c r="M26" s="93">
        <f>(1-food_insecure)*(0.21)+food_insecure*(0.3)</f>
        <v>0.21071999999999999</v>
      </c>
      <c r="N26" s="93">
        <f>(1-food_insecure)*(0.21)+food_insecure*(0.3)</f>
        <v>0.21071999999999999</v>
      </c>
      <c r="O26" s="93">
        <f>(1-food_insecure)*(0.21)+food_insecure*(0.3)</f>
        <v>0.21071999999999999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2.8544324707031211E-2</v>
      </c>
      <c r="M27" s="93">
        <f>(1-food_insecure)*(0.3)</f>
        <v>0.29759999999999998</v>
      </c>
      <c r="N27" s="93">
        <f>(1-food_insecure)*(0.3)</f>
        <v>0.29759999999999998</v>
      </c>
      <c r="O27" s="93">
        <f>(1-food_insecure)*(0.3)</f>
        <v>0.29759999999999998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0.90408493041992199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334073</v>
      </c>
      <c r="C2" s="75">
        <v>857000</v>
      </c>
      <c r="D2" s="75">
        <v>1532000</v>
      </c>
      <c r="E2" s="75">
        <v>2616000</v>
      </c>
      <c r="F2" s="75">
        <v>1910000</v>
      </c>
      <c r="G2" s="22">
        <f t="shared" ref="G2:G40" si="0">C2+D2+E2+F2</f>
        <v>6915000</v>
      </c>
      <c r="H2" s="22">
        <f t="shared" ref="H2:H40" si="1">(B2 + stillbirth*B2/(1000-stillbirth))/(1-abortion)</f>
        <v>385882.77964324038</v>
      </c>
      <c r="I2" s="22">
        <f>G2-H2</f>
        <v>6529117.2203567596</v>
      </c>
    </row>
    <row r="3" spans="1:9" ht="15.75" customHeight="1">
      <c r="A3" s="92">
        <f t="shared" ref="A3:A40" si="2">IF($A$2+ROW(A3)-2&lt;=end_year,A2+1,"")</f>
        <v>2020</v>
      </c>
      <c r="B3" s="74">
        <v>327693</v>
      </c>
      <c r="C3" s="75">
        <v>864000</v>
      </c>
      <c r="D3" s="75">
        <v>1531000</v>
      </c>
      <c r="E3" s="75">
        <v>2690000</v>
      </c>
      <c r="F3" s="75">
        <v>1968000</v>
      </c>
      <c r="G3" s="22">
        <f t="shared" si="0"/>
        <v>7053000</v>
      </c>
      <c r="H3" s="22">
        <f t="shared" si="1"/>
        <v>378513.33603623277</v>
      </c>
      <c r="I3" s="22">
        <f t="shared" ref="I3:I15" si="3">G3-H3</f>
        <v>6674486.6639637668</v>
      </c>
    </row>
    <row r="4" spans="1:9" ht="15.75" customHeight="1">
      <c r="A4" s="92">
        <f t="shared" si="2"/>
        <v>2021</v>
      </c>
      <c r="B4" s="74">
        <v>321999</v>
      </c>
      <c r="C4" s="75">
        <v>869000</v>
      </c>
      <c r="D4" s="75">
        <v>1534000</v>
      </c>
      <c r="E4" s="75">
        <v>2771000</v>
      </c>
      <c r="F4" s="75">
        <v>2029000</v>
      </c>
      <c r="G4" s="22">
        <f t="shared" si="0"/>
        <v>7203000</v>
      </c>
      <c r="H4" s="22">
        <f t="shared" si="1"/>
        <v>371936.28087975906</v>
      </c>
      <c r="I4" s="22">
        <f t="shared" si="3"/>
        <v>6831063.7191202408</v>
      </c>
    </row>
    <row r="5" spans="1:9" ht="15.75" customHeight="1">
      <c r="A5" s="92">
        <f t="shared" si="2"/>
        <v>2022</v>
      </c>
      <c r="B5" s="74">
        <v>316886</v>
      </c>
      <c r="C5" s="75">
        <v>873000</v>
      </c>
      <c r="D5" s="75">
        <v>1538000</v>
      </c>
      <c r="E5" s="75">
        <v>2857000</v>
      </c>
      <c r="F5" s="75">
        <v>2092000</v>
      </c>
      <c r="G5" s="22">
        <f t="shared" si="0"/>
        <v>7360000</v>
      </c>
      <c r="H5" s="22">
        <f t="shared" si="1"/>
        <v>366030.3302273092</v>
      </c>
      <c r="I5" s="22">
        <f t="shared" si="3"/>
        <v>6993969.6697726911</v>
      </c>
    </row>
    <row r="6" spans="1:9" ht="15.75" customHeight="1">
      <c r="A6" s="92" t="str">
        <f t="shared" si="2"/>
        <v/>
      </c>
      <c r="B6" s="74">
        <v>293845.08600000001</v>
      </c>
      <c r="C6" s="75">
        <v>873000</v>
      </c>
      <c r="D6" s="75">
        <v>1547000</v>
      </c>
      <c r="E6" s="75">
        <v>2953000</v>
      </c>
      <c r="F6" s="75">
        <v>2154000</v>
      </c>
      <c r="G6" s="22">
        <f t="shared" si="0"/>
        <v>7527000</v>
      </c>
      <c r="H6" s="22">
        <f t="shared" si="1"/>
        <v>339416.1113594544</v>
      </c>
      <c r="I6" s="22">
        <f t="shared" si="3"/>
        <v>7187583.8886405453</v>
      </c>
    </row>
    <row r="7" spans="1:9" ht="15.75" customHeight="1">
      <c r="A7" s="92" t="str">
        <f t="shared" si="2"/>
        <v/>
      </c>
      <c r="B7" s="74">
        <v>290021.08299999998</v>
      </c>
      <c r="C7" s="75">
        <v>869000</v>
      </c>
      <c r="D7" s="75">
        <v>1558000</v>
      </c>
      <c r="E7" s="75">
        <v>3055000</v>
      </c>
      <c r="F7" s="75">
        <v>2215000</v>
      </c>
      <c r="G7" s="22">
        <f t="shared" si="0"/>
        <v>7697000</v>
      </c>
      <c r="H7" s="22">
        <f t="shared" si="1"/>
        <v>334999.06207081367</v>
      </c>
      <c r="I7" s="22">
        <f t="shared" si="3"/>
        <v>7362000.937929186</v>
      </c>
    </row>
    <row r="8" spans="1:9" ht="15.75" customHeight="1">
      <c r="A8" s="92" t="str">
        <f t="shared" si="2"/>
        <v/>
      </c>
      <c r="B8" s="74">
        <v>288513.61920000007</v>
      </c>
      <c r="C8" s="75">
        <v>858000</v>
      </c>
      <c r="D8" s="75">
        <v>1573000</v>
      </c>
      <c r="E8" s="75">
        <v>3166000</v>
      </c>
      <c r="F8" s="75">
        <v>2272000</v>
      </c>
      <c r="G8" s="22">
        <f t="shared" si="0"/>
        <v>7869000</v>
      </c>
      <c r="H8" s="22">
        <f t="shared" si="1"/>
        <v>333257.8129385715</v>
      </c>
      <c r="I8" s="22">
        <f t="shared" si="3"/>
        <v>7535742.1870614281</v>
      </c>
    </row>
    <row r="9" spans="1:9" ht="15.75" customHeight="1">
      <c r="A9" s="92" t="str">
        <f t="shared" si="2"/>
        <v/>
      </c>
      <c r="B9" s="74">
        <v>286922.52940000006</v>
      </c>
      <c r="C9" s="75">
        <v>842000</v>
      </c>
      <c r="D9" s="75">
        <v>1589000</v>
      </c>
      <c r="E9" s="75">
        <v>3284000</v>
      </c>
      <c r="F9" s="75">
        <v>2328000</v>
      </c>
      <c r="G9" s="22">
        <f t="shared" si="0"/>
        <v>8043000</v>
      </c>
      <c r="H9" s="22">
        <f t="shared" si="1"/>
        <v>331419.9686509876</v>
      </c>
      <c r="I9" s="22">
        <f t="shared" si="3"/>
        <v>7711580.0313490126</v>
      </c>
    </row>
    <row r="10" spans="1:9" ht="15.75" customHeight="1">
      <c r="A10" s="92" t="str">
        <f t="shared" si="2"/>
        <v/>
      </c>
      <c r="B10" s="74">
        <v>285262.33260000008</v>
      </c>
      <c r="C10" s="75">
        <v>824000</v>
      </c>
      <c r="D10" s="75">
        <v>1604000</v>
      </c>
      <c r="E10" s="75">
        <v>3407000</v>
      </c>
      <c r="F10" s="75">
        <v>2386000</v>
      </c>
      <c r="G10" s="22">
        <f t="shared" si="0"/>
        <v>8221000</v>
      </c>
      <c r="H10" s="22">
        <f t="shared" si="1"/>
        <v>329502.29989015148</v>
      </c>
      <c r="I10" s="22">
        <f t="shared" si="3"/>
        <v>7891497.7001098488</v>
      </c>
    </row>
    <row r="11" spans="1:9" ht="15.75" customHeight="1">
      <c r="A11" s="92" t="str">
        <f t="shared" si="2"/>
        <v/>
      </c>
      <c r="B11" s="74">
        <v>283547.19900000008</v>
      </c>
      <c r="C11" s="75">
        <v>807000</v>
      </c>
      <c r="D11" s="75">
        <v>1615000</v>
      </c>
      <c r="E11" s="75">
        <v>3531000</v>
      </c>
      <c r="F11" s="75">
        <v>2448000</v>
      </c>
      <c r="G11" s="22">
        <f t="shared" si="0"/>
        <v>8401000</v>
      </c>
      <c r="H11" s="22">
        <f t="shared" si="1"/>
        <v>327521.17444443295</v>
      </c>
      <c r="I11" s="22">
        <f t="shared" si="3"/>
        <v>8073478.8255555667</v>
      </c>
    </row>
    <row r="12" spans="1:9" ht="15.75" customHeight="1">
      <c r="A12" s="92" t="str">
        <f t="shared" si="2"/>
        <v/>
      </c>
      <c r="B12" s="74">
        <v>281765.40000000002</v>
      </c>
      <c r="C12" s="75">
        <v>792000</v>
      </c>
      <c r="D12" s="75">
        <v>1620000</v>
      </c>
      <c r="E12" s="75">
        <v>3654000</v>
      </c>
      <c r="F12" s="75">
        <v>2516000</v>
      </c>
      <c r="G12" s="22">
        <f t="shared" si="0"/>
        <v>8582000</v>
      </c>
      <c r="H12" s="22">
        <f t="shared" si="1"/>
        <v>325463.04478149832</v>
      </c>
      <c r="I12" s="22">
        <f t="shared" si="3"/>
        <v>8256536.9552185014</v>
      </c>
    </row>
    <row r="13" spans="1:9" ht="15.75" customHeight="1">
      <c r="A13" s="92" t="str">
        <f t="shared" si="2"/>
        <v/>
      </c>
      <c r="B13" s="74">
        <v>846000</v>
      </c>
      <c r="C13" s="75">
        <v>1538000</v>
      </c>
      <c r="D13" s="75">
        <v>2552000</v>
      </c>
      <c r="E13" s="75">
        <v>1854000</v>
      </c>
      <c r="F13" s="75">
        <v>2.1351372499999999E-3</v>
      </c>
      <c r="G13" s="22">
        <f t="shared" si="0"/>
        <v>5944000.0021351371</v>
      </c>
      <c r="H13" s="22">
        <f t="shared" si="1"/>
        <v>977202.08331167558</v>
      </c>
      <c r="I13" s="22">
        <f t="shared" si="3"/>
        <v>4966797.918823462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2.1351372499999999E-3</v>
      </c>
    </row>
    <row r="4" spans="1:8" ht="15.75" customHeight="1">
      <c r="B4" s="24" t="s">
        <v>7</v>
      </c>
      <c r="C4" s="76">
        <v>0.18247608977121746</v>
      </c>
    </row>
    <row r="5" spans="1:8" ht="15.75" customHeight="1">
      <c r="B5" s="24" t="s">
        <v>8</v>
      </c>
      <c r="C5" s="76">
        <v>2.4730690808574384E-2</v>
      </c>
    </row>
    <row r="6" spans="1:8" ht="15.75" customHeight="1">
      <c r="B6" s="24" t="s">
        <v>10</v>
      </c>
      <c r="C6" s="76">
        <v>0.1174509455765185</v>
      </c>
    </row>
    <row r="7" spans="1:8" ht="15.75" customHeight="1">
      <c r="B7" s="24" t="s">
        <v>13</v>
      </c>
      <c r="C7" s="76">
        <v>0.29345905837231401</v>
      </c>
    </row>
    <row r="8" spans="1:8" ht="15.75" customHeight="1">
      <c r="B8" s="24" t="s">
        <v>14</v>
      </c>
      <c r="C8" s="76">
        <v>2.1132454480861693E-4</v>
      </c>
    </row>
    <row r="9" spans="1:8" ht="15.75" customHeight="1">
      <c r="B9" s="24" t="s">
        <v>27</v>
      </c>
      <c r="C9" s="76">
        <v>0.21230735725465824</v>
      </c>
    </row>
    <row r="10" spans="1:8" ht="15.75" customHeight="1">
      <c r="B10" s="24" t="s">
        <v>15</v>
      </c>
      <c r="C10" s="76">
        <v>0.16722939642190882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1.3182795649918E-2</v>
      </c>
      <c r="D14" s="76">
        <v>1.3182795649918E-2</v>
      </c>
      <c r="E14" s="76">
        <v>9.5086453863372205E-3</v>
      </c>
      <c r="F14" s="76">
        <v>9.5086453863372205E-3</v>
      </c>
    </row>
    <row r="15" spans="1:8" ht="15.75" customHeight="1">
      <c r="B15" s="24" t="s">
        <v>16</v>
      </c>
      <c r="C15" s="76">
        <v>0.13065839196007101</v>
      </c>
      <c r="D15" s="76">
        <v>0.13065839196007101</v>
      </c>
      <c r="E15" s="76">
        <v>7.7090852042546301E-2</v>
      </c>
      <c r="F15" s="76">
        <v>7.7090852042546301E-2</v>
      </c>
    </row>
    <row r="16" spans="1:8" ht="15.75" customHeight="1">
      <c r="B16" s="24" t="s">
        <v>17</v>
      </c>
      <c r="C16" s="76">
        <v>2.4914431427923302E-2</v>
      </c>
      <c r="D16" s="76">
        <v>2.4914431427923302E-2</v>
      </c>
      <c r="E16" s="76">
        <v>1.43317908655364E-2</v>
      </c>
      <c r="F16" s="76">
        <v>1.43317908655364E-2</v>
      </c>
    </row>
    <row r="17" spans="1:8" ht="15.75" customHeight="1">
      <c r="B17" s="24" t="s">
        <v>18</v>
      </c>
      <c r="C17" s="76">
        <v>2.1380815503826499E-2</v>
      </c>
      <c r="D17" s="76">
        <v>2.1380815503826499E-2</v>
      </c>
      <c r="E17" s="76">
        <v>5.6264063642644697E-2</v>
      </c>
      <c r="F17" s="76">
        <v>5.6264063642644697E-2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2.87957325451563E-2</v>
      </c>
      <c r="D19" s="76">
        <v>2.87957325451563E-2</v>
      </c>
      <c r="E19" s="76">
        <v>3.1883741158638797E-2</v>
      </c>
      <c r="F19" s="76">
        <v>3.1883741158638797E-2</v>
      </c>
    </row>
    <row r="20" spans="1:8" ht="15.75" customHeight="1">
      <c r="B20" s="24" t="s">
        <v>21</v>
      </c>
      <c r="C20" s="76">
        <v>3.6897035998458799E-3</v>
      </c>
      <c r="D20" s="76">
        <v>3.6897035998458799E-3</v>
      </c>
      <c r="E20" s="76">
        <v>2.1304761319977699E-2</v>
      </c>
      <c r="F20" s="76">
        <v>2.1304761319977699E-2</v>
      </c>
    </row>
    <row r="21" spans="1:8" ht="15.75" customHeight="1">
      <c r="B21" s="24" t="s">
        <v>22</v>
      </c>
      <c r="C21" s="76">
        <v>9.8433272048175896E-2</v>
      </c>
      <c r="D21" s="76">
        <v>9.8433272048175896E-2</v>
      </c>
      <c r="E21" s="76">
        <v>0.209529009806428</v>
      </c>
      <c r="F21" s="76">
        <v>0.209529009806428</v>
      </c>
    </row>
    <row r="22" spans="1:8" ht="15.75" customHeight="1">
      <c r="B22" s="24" t="s">
        <v>23</v>
      </c>
      <c r="C22" s="76">
        <v>0.67894485726508313</v>
      </c>
      <c r="D22" s="76">
        <v>0.67894485726508313</v>
      </c>
      <c r="E22" s="76">
        <v>0.58008713577789095</v>
      </c>
      <c r="F22" s="76">
        <v>0.58008713577789095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6.2600000000000003E-2</v>
      </c>
    </row>
    <row r="27" spans="1:8" ht="15.75" customHeight="1">
      <c r="B27" s="24" t="s">
        <v>39</v>
      </c>
      <c r="C27" s="76">
        <v>2.8000000000000004E-3</v>
      </c>
    </row>
    <row r="28" spans="1:8" ht="15.75" customHeight="1">
      <c r="B28" s="24" t="s">
        <v>40</v>
      </c>
      <c r="C28" s="76">
        <v>0.1759</v>
      </c>
    </row>
    <row r="29" spans="1:8" ht="15.75" customHeight="1">
      <c r="B29" s="24" t="s">
        <v>41</v>
      </c>
      <c r="C29" s="76">
        <v>0.12990000000000002</v>
      </c>
    </row>
    <row r="30" spans="1:8" ht="15.75" customHeight="1">
      <c r="B30" s="24" t="s">
        <v>42</v>
      </c>
      <c r="C30" s="76">
        <v>6.5500000000000003E-2</v>
      </c>
    </row>
    <row r="31" spans="1:8" ht="15.75" customHeight="1">
      <c r="B31" s="24" t="s">
        <v>43</v>
      </c>
      <c r="C31" s="76">
        <v>0.16149999999999998</v>
      </c>
    </row>
    <row r="32" spans="1:8" ht="15.75" customHeight="1">
      <c r="B32" s="24" t="s">
        <v>44</v>
      </c>
      <c r="C32" s="76">
        <v>7.3700000000000002E-2</v>
      </c>
    </row>
    <row r="33" spans="2:3" ht="15.75" customHeight="1">
      <c r="B33" s="24" t="s">
        <v>45</v>
      </c>
      <c r="C33" s="76">
        <v>3.4799999999999998E-2</v>
      </c>
    </row>
    <row r="34" spans="2:3" ht="15.75" customHeight="1">
      <c r="B34" s="24" t="s">
        <v>46</v>
      </c>
      <c r="C34" s="76">
        <v>0.29329999999552964</v>
      </c>
    </row>
    <row r="35" spans="2:3" ht="15.75" customHeight="1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0.60250000000000004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0.37582732900000004</v>
      </c>
      <c r="D14" s="79">
        <v>0.36131474626900001</v>
      </c>
      <c r="E14" s="79">
        <v>0.36131474626900001</v>
      </c>
      <c r="F14" s="79">
        <v>0.174274205716</v>
      </c>
      <c r="G14" s="79">
        <v>0.174274205716</v>
      </c>
      <c r="H14" s="80">
        <v>0.35399999999999998</v>
      </c>
      <c r="I14" s="80">
        <v>0.35399999999999998</v>
      </c>
      <c r="J14" s="80">
        <v>0.35399999999999998</v>
      </c>
      <c r="K14" s="80">
        <v>0.35399999999999998</v>
      </c>
      <c r="L14" s="80">
        <v>0.32680999999999999</v>
      </c>
      <c r="M14" s="80">
        <v>0.32680999999999999</v>
      </c>
      <c r="N14" s="80">
        <v>0.32680999999999999</v>
      </c>
      <c r="O14" s="80">
        <v>0.32680999999999999</v>
      </c>
    </row>
    <row r="15" spans="1:15" ht="15.75" customHeight="1">
      <c r="B15" s="16" t="s">
        <v>68</v>
      </c>
      <c r="C15" s="77">
        <f t="shared" ref="C15:O15" si="0">iron_deficiency_anaemia*C14</f>
        <v>0.20393269485462165</v>
      </c>
      <c r="D15" s="77">
        <f t="shared" si="0"/>
        <v>0.19605782818777134</v>
      </c>
      <c r="E15" s="77">
        <f t="shared" si="0"/>
        <v>0.19605782818777134</v>
      </c>
      <c r="F15" s="77">
        <f t="shared" si="0"/>
        <v>9.4565258226105703E-2</v>
      </c>
      <c r="G15" s="77">
        <f t="shared" si="0"/>
        <v>9.4565258226105703E-2</v>
      </c>
      <c r="H15" s="77">
        <f t="shared" si="0"/>
        <v>0.1920886758571409</v>
      </c>
      <c r="I15" s="77">
        <f t="shared" si="0"/>
        <v>0.1920886758571409</v>
      </c>
      <c r="J15" s="77">
        <f t="shared" si="0"/>
        <v>0.1920886758571409</v>
      </c>
      <c r="K15" s="77">
        <f t="shared" si="0"/>
        <v>0.1920886758571409</v>
      </c>
      <c r="L15" s="77">
        <f t="shared" si="0"/>
        <v>0.17733474620585374</v>
      </c>
      <c r="M15" s="77">
        <f t="shared" si="0"/>
        <v>0.17733474620585374</v>
      </c>
      <c r="N15" s="77">
        <f t="shared" si="0"/>
        <v>0.17733474620585374</v>
      </c>
      <c r="O15" s="77">
        <f t="shared" si="0"/>
        <v>0.17733474620585374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0.38070000000000004</v>
      </c>
      <c r="D2" s="28">
        <v>0.38229999999999997</v>
      </c>
      <c r="E2" s="28">
        <v>0.3821</v>
      </c>
      <c r="F2" s="28">
        <v>0.3821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0.10580000000000001</v>
      </c>
      <c r="D4" s="28">
        <v>0.1057</v>
      </c>
      <c r="E4" s="28">
        <v>0.1057</v>
      </c>
      <c r="F4" s="28">
        <v>0.1057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0.36131474626900001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0.35399999999999998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0.32680999999999999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8.52</v>
      </c>
      <c r="D13" s="28">
        <v>8.4209999999999994</v>
      </c>
      <c r="E13" s="28">
        <v>8.2520000000000007</v>
      </c>
      <c r="F13" s="28">
        <v>8.1129999999999995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59.42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406.55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2.68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13.75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14.57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0.72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9.3800000000000008</v>
      </c>
      <c r="E18" s="86" t="s">
        <v>201</v>
      </c>
    </row>
    <row r="19" spans="1:5" ht="15.75" customHeight="1">
      <c r="A19" s="53" t="s">
        <v>174</v>
      </c>
      <c r="B19" s="85">
        <v>0.72599999999999998</v>
      </c>
      <c r="C19" s="85">
        <v>0.95</v>
      </c>
      <c r="D19" s="86">
        <v>9.9499999999999993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25.95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23.7</v>
      </c>
      <c r="E22" s="86" t="s">
        <v>201</v>
      </c>
    </row>
    <row r="23" spans="1:5" ht="15.75" customHeight="1">
      <c r="A23" s="53" t="s">
        <v>34</v>
      </c>
      <c r="B23" s="85">
        <v>6.4000000000000001E-2</v>
      </c>
      <c r="C23" s="85">
        <v>0.95</v>
      </c>
      <c r="D23" s="86">
        <v>4.51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19.64</v>
      </c>
      <c r="E24" s="86" t="s">
        <v>201</v>
      </c>
    </row>
    <row r="25" spans="1:5" ht="15.75" customHeight="1">
      <c r="A25" s="53" t="s">
        <v>87</v>
      </c>
      <c r="B25" s="85">
        <v>0.44</v>
      </c>
      <c r="C25" s="85">
        <v>0.95</v>
      </c>
      <c r="D25" s="86">
        <v>19.66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5.43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7.43</v>
      </c>
      <c r="E27" s="86" t="s">
        <v>201</v>
      </c>
    </row>
    <row r="28" spans="1:5" ht="15.75" customHeight="1">
      <c r="A28" s="53" t="s">
        <v>84</v>
      </c>
      <c r="B28" s="85">
        <v>0.54</v>
      </c>
      <c r="C28" s="85">
        <v>0.95</v>
      </c>
      <c r="D28" s="86">
        <v>0.9</v>
      </c>
      <c r="E28" s="86" t="s">
        <v>201</v>
      </c>
    </row>
    <row r="29" spans="1:5" ht="15.75" customHeight="1">
      <c r="A29" s="53" t="s">
        <v>58</v>
      </c>
      <c r="B29" s="85">
        <v>0.72599999999999998</v>
      </c>
      <c r="C29" s="85">
        <v>0.95</v>
      </c>
      <c r="D29" s="86">
        <v>115.7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321.51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340.8</v>
      </c>
      <c r="E31" s="86" t="s">
        <v>201</v>
      </c>
    </row>
    <row r="32" spans="1:5" ht="15.75" customHeight="1">
      <c r="A32" s="53" t="s">
        <v>28</v>
      </c>
      <c r="B32" s="85">
        <v>0.93</v>
      </c>
      <c r="C32" s="85">
        <v>0.95</v>
      </c>
      <c r="D32" s="86">
        <v>1.53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0.90599999999999992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0.95799999999999996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0.89400000000000002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0.34200000000000003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1.55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2020-08-31T01:06:34Z</dcterms:modified>
</cp:coreProperties>
</file>