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C18C89DE-4A62-4CB2-8793-DFC7AAC88502}" xr6:coauthVersionLast="45" xr6:coauthVersionMax="45" xr10:uidLastSave="{00000000-0000-0000-0000-000000000000}"/>
  <bookViews>
    <workbookView xWindow="7320" yWindow="-18270" windowWidth="29040" windowHeight="176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I5" i="2" s="1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<sst xmlns="http://schemas.openxmlformats.org/spreadsheetml/2006/main" count="1109" uniqueCount="272">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</sst>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6021328</v>
      </c>
    </row>
    <row r="8" spans="1:3" ht="15" customHeight="1">
      <c r="B8" s="7" t="s">
        <v>106</v>
      </c>
      <c r="C8" s="66">
        <v>0.1492</v>
      </c>
    </row>
    <row r="9" spans="1:3" ht="15" customHeight="1">
      <c r="B9" s="9" t="s">
        <v>107</v>
      </c>
      <c r="C9" s="67">
        <v>0.1</v>
      </c>
    </row>
    <row r="10" spans="1:3" ht="15" customHeight="1">
      <c r="B10" s="9" t="s">
        <v>105</v>
      </c>
      <c r="C10" s="67">
        <v>0.30839620590209998</v>
      </c>
    </row>
    <row r="11" spans="1:3" ht="15" customHeight="1">
      <c r="B11" s="7" t="s">
        <v>108</v>
      </c>
      <c r="C11" s="66">
        <v>0.50700000000000001</v>
      </c>
    </row>
    <row r="12" spans="1:3" ht="15" customHeight="1">
      <c r="B12" s="7" t="s">
        <v>109</v>
      </c>
      <c r="C12" s="66">
        <v>0.48299999999999998</v>
      </c>
    </row>
    <row r="13" spans="1:3" ht="15" customHeight="1">
      <c r="B13" s="7" t="s">
        <v>110</v>
      </c>
      <c r="C13" s="66">
        <v>0.69799999999999995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7.4299999999999991E-2</v>
      </c>
    </row>
    <row r="24" spans="1:3" ht="15" customHeight="1">
      <c r="B24" s="20" t="s">
        <v>102</v>
      </c>
      <c r="C24" s="67">
        <v>0.44829999999999998</v>
      </c>
    </row>
    <row r="25" spans="1:3" ht="15" customHeight="1">
      <c r="B25" s="20" t="s">
        <v>103</v>
      </c>
      <c r="C25" s="67">
        <v>0.39020000000000005</v>
      </c>
    </row>
    <row r="26" spans="1:3" ht="15" customHeight="1">
      <c r="B26" s="20" t="s">
        <v>104</v>
      </c>
      <c r="C26" s="67">
        <v>8.72E-2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0.218</v>
      </c>
    </row>
    <row r="30" spans="1:3" ht="14.25" customHeight="1">
      <c r="B30" s="30" t="s">
        <v>76</v>
      </c>
      <c r="C30" s="69">
        <v>7.4999999999999997E-2</v>
      </c>
    </row>
    <row r="31" spans="1:3" ht="14.25" customHeight="1">
      <c r="B31" s="30" t="s">
        <v>77</v>
      </c>
      <c r="C31" s="69">
        <v>0.11900000000000001</v>
      </c>
    </row>
    <row r="32" spans="1:3" ht="14.25" customHeight="1">
      <c r="B32" s="30" t="s">
        <v>78</v>
      </c>
      <c r="C32" s="69">
        <v>0.58800000001490116</v>
      </c>
    </row>
    <row r="33" spans="1:5" ht="13.2">
      <c r="B33" s="32" t="s">
        <v>129</v>
      </c>
      <c r="C33" s="91">
        <f>SUM(C29:C32)</f>
        <v>1.0000000000149012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29.5</v>
      </c>
    </row>
    <row r="38" spans="1:5" ht="15" customHeight="1">
      <c r="B38" s="16" t="s">
        <v>91</v>
      </c>
      <c r="C38" s="68">
        <v>43.7</v>
      </c>
      <c r="D38" s="17"/>
      <c r="E38" s="18"/>
    </row>
    <row r="39" spans="1:5" ht="15" customHeight="1">
      <c r="B39" s="16" t="s">
        <v>90</v>
      </c>
      <c r="C39" s="68">
        <v>63.2</v>
      </c>
      <c r="D39" s="17"/>
      <c r="E39" s="17"/>
    </row>
    <row r="40" spans="1:5" ht="15" customHeight="1">
      <c r="B40" s="16" t="s">
        <v>171</v>
      </c>
      <c r="C40" s="68">
        <v>1.55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24.4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2.12E-2</v>
      </c>
      <c r="D45" s="17"/>
    </row>
    <row r="46" spans="1:5" ht="15.75" customHeight="1">
      <c r="B46" s="16" t="s">
        <v>11</v>
      </c>
      <c r="C46" s="67">
        <v>0.1106</v>
      </c>
      <c r="D46" s="17"/>
    </row>
    <row r="47" spans="1:5" ht="15.75" customHeight="1">
      <c r="B47" s="16" t="s">
        <v>12</v>
      </c>
      <c r="C47" s="67">
        <v>0.39539999999999997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0.4728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5.1319029732124992</v>
      </c>
      <c r="D51" s="17"/>
    </row>
    <row r="52" spans="1:4" ht="15" customHeight="1">
      <c r="B52" s="16" t="s">
        <v>125</v>
      </c>
      <c r="C52" s="65">
        <v>5.2953470868799997</v>
      </c>
    </row>
    <row r="53" spans="1:4" ht="15.75" customHeight="1">
      <c r="B53" s="16" t="s">
        <v>126</v>
      </c>
      <c r="C53" s="65">
        <v>5.2953470868799997</v>
      </c>
    </row>
    <row r="54" spans="1:4" ht="15.75" customHeight="1">
      <c r="B54" s="16" t="s">
        <v>127</v>
      </c>
      <c r="C54" s="65">
        <v>3.8570812150299996</v>
      </c>
    </row>
    <row r="55" spans="1:4" ht="15.75" customHeight="1">
      <c r="B55" s="16" t="s">
        <v>128</v>
      </c>
      <c r="C55" s="65">
        <v>3.8570812150299996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2.0593869731800763E-2</v>
      </c>
    </row>
    <row r="59" spans="1:4" ht="15.75" customHeight="1">
      <c r="B59" s="16" t="s">
        <v>132</v>
      </c>
      <c r="C59" s="66">
        <v>0.49179159909654174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5.1319029732124992</v>
      </c>
      <c r="C2" s="26">
        <f>'Baseline year population inputs'!C52</f>
        <v>5.2953470868799997</v>
      </c>
      <c r="D2" s="26">
        <f>'Baseline year population inputs'!C53</f>
        <v>5.2953470868799997</v>
      </c>
      <c r="E2" s="26">
        <f>'Baseline year population inputs'!C54</f>
        <v>3.8570812150299996</v>
      </c>
      <c r="F2" s="26">
        <f>'Baseline year population inputs'!C55</f>
        <v>3.8570812150299996</v>
      </c>
    </row>
    <row r="3" spans="1:6" ht="15.75" customHeight="1">
      <c r="A3" s="3" t="s">
        <v>65</v>
      </c>
      <c r="B3" s="26">
        <f>frac_mam_1month * 2.6</f>
        <v>0.20618</v>
      </c>
      <c r="C3" s="26">
        <f>frac_mam_1_5months * 2.6</f>
        <v>0.20618</v>
      </c>
      <c r="D3" s="26">
        <f>frac_mam_6_11months * 2.6</f>
        <v>0.31694</v>
      </c>
      <c r="E3" s="26">
        <f>frac_mam_12_23months * 2.6</f>
        <v>0.40092</v>
      </c>
      <c r="F3" s="26">
        <f>frac_mam_24_59months * 2.6</f>
        <v>0.28964000000000001</v>
      </c>
    </row>
    <row r="4" spans="1:6" ht="15.75" customHeight="1">
      <c r="A4" s="3" t="s">
        <v>66</v>
      </c>
      <c r="B4" s="26">
        <f>frac_sam_1month * 2.6</f>
        <v>0.10815999999999999</v>
      </c>
      <c r="C4" s="26">
        <f>frac_sam_1_5months * 2.6</f>
        <v>0.10815999999999999</v>
      </c>
      <c r="D4" s="26">
        <f>frac_sam_6_11months * 2.6</f>
        <v>0.15522</v>
      </c>
      <c r="E4" s="26">
        <f>frac_sam_12_23months * 2.6</f>
        <v>0.15287999999999999</v>
      </c>
      <c r="F4" s="26">
        <f>frac_sam_24_59months * 2.6</f>
        <v>9.7240000000000007E-2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0.1492</v>
      </c>
      <c r="E2" s="93">
        <f>food_insecure</f>
        <v>0.1492</v>
      </c>
      <c r="F2" s="93">
        <f>food_insecure</f>
        <v>0.1492</v>
      </c>
      <c r="G2" s="93">
        <f>food_insecure</f>
        <v>0.1492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0.1492</v>
      </c>
      <c r="F5" s="93">
        <f>food_insecure</f>
        <v>0.1492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5.1319029732124992</v>
      </c>
      <c r="D7" s="93">
        <f>diarrhoea_1_5mo</f>
        <v>5.2953470868799997</v>
      </c>
      <c r="E7" s="93">
        <f>diarrhoea_6_11mo</f>
        <v>5.2953470868799997</v>
      </c>
      <c r="F7" s="93">
        <f>diarrhoea_12_23mo</f>
        <v>3.8570812150299996</v>
      </c>
      <c r="G7" s="93">
        <f>diarrhoea_24_59mo</f>
        <v>3.8570812150299996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0.1492</v>
      </c>
      <c r="F8" s="93">
        <f>food_insecure</f>
        <v>0.1492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5.1319029732124992</v>
      </c>
      <c r="D12" s="93">
        <f>diarrhoea_1_5mo</f>
        <v>5.2953470868799997</v>
      </c>
      <c r="E12" s="93">
        <f>diarrhoea_6_11mo</f>
        <v>5.2953470868799997</v>
      </c>
      <c r="F12" s="93">
        <f>diarrhoea_12_23mo</f>
        <v>3.8570812150299996</v>
      </c>
      <c r="G12" s="93">
        <f>diarrhoea_24_59mo</f>
        <v>3.8570812150299996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0.1492</v>
      </c>
      <c r="I15" s="93">
        <f>food_insecure</f>
        <v>0.1492</v>
      </c>
      <c r="J15" s="93">
        <f>food_insecure</f>
        <v>0.1492</v>
      </c>
      <c r="K15" s="93">
        <f>food_insecure</f>
        <v>0.1492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0.50700000000000001</v>
      </c>
      <c r="I18" s="93">
        <f>frac_PW_health_facility</f>
        <v>0.50700000000000001</v>
      </c>
      <c r="J18" s="93">
        <f>frac_PW_health_facility</f>
        <v>0.50700000000000001</v>
      </c>
      <c r="K18" s="93">
        <f>frac_PW_health_facility</f>
        <v>0.50700000000000001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</v>
      </c>
      <c r="I19" s="93">
        <f>frac_malaria_risk</f>
        <v>0.1</v>
      </c>
      <c r="J19" s="93">
        <f>frac_malaria_risk</f>
        <v>0.1</v>
      </c>
      <c r="K19" s="93">
        <f>frac_malaria_risk</f>
        <v>0.1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0.69799999999999995</v>
      </c>
      <c r="M24" s="93">
        <f>famplan_unmet_need</f>
        <v>0.69799999999999995</v>
      </c>
      <c r="N24" s="93">
        <f>famplan_unmet_need</f>
        <v>0.69799999999999995</v>
      </c>
      <c r="O24" s="93">
        <f>famplan_unmet_need</f>
        <v>0.69799999999999995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0.36055518918464641</v>
      </c>
      <c r="M25" s="93">
        <f>(1-food_insecure)*(0.49)+food_insecure*(0.7)</f>
        <v>0.52133200000000002</v>
      </c>
      <c r="N25" s="93">
        <f>(1-food_insecure)*(0.49)+food_insecure*(0.7)</f>
        <v>0.52133200000000002</v>
      </c>
      <c r="O25" s="93">
        <f>(1-food_insecure)*(0.49)+food_insecure*(0.7)</f>
        <v>0.52133200000000002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0.15452365250770561</v>
      </c>
      <c r="M26" s="93">
        <f>(1-food_insecure)*(0.21)+food_insecure*(0.3)</f>
        <v>0.22342799999999999</v>
      </c>
      <c r="N26" s="93">
        <f>(1-food_insecure)*(0.21)+food_insecure*(0.3)</f>
        <v>0.22342799999999999</v>
      </c>
      <c r="O26" s="93">
        <f>(1-food_insecure)*(0.21)+food_insecure*(0.3)</f>
        <v>0.22342799999999999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0.176524952405548</v>
      </c>
      <c r="M27" s="93">
        <f>(1-food_insecure)*(0.3)</f>
        <v>0.25523999999999997</v>
      </c>
      <c r="N27" s="93">
        <f>(1-food_insecure)*(0.3)</f>
        <v>0.25523999999999997</v>
      </c>
      <c r="O27" s="93">
        <f>(1-food_insecure)*(0.3)</f>
        <v>0.25523999999999997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0.30839620590209998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0.1</v>
      </c>
      <c r="D34" s="93">
        <f t="shared" si="3"/>
        <v>0.1</v>
      </c>
      <c r="E34" s="93">
        <f t="shared" si="3"/>
        <v>0.1</v>
      </c>
      <c r="F34" s="93">
        <f t="shared" si="3"/>
        <v>0.1</v>
      </c>
      <c r="G34" s="93">
        <f t="shared" si="3"/>
        <v>0.1</v>
      </c>
      <c r="H34" s="93">
        <f t="shared" si="3"/>
        <v>0.1</v>
      </c>
      <c r="I34" s="93">
        <f t="shared" si="3"/>
        <v>0.1</v>
      </c>
      <c r="J34" s="93">
        <f t="shared" si="3"/>
        <v>0.1</v>
      </c>
      <c r="K34" s="93">
        <f t="shared" si="3"/>
        <v>0.1</v>
      </c>
      <c r="L34" s="93">
        <f t="shared" si="3"/>
        <v>0.1</v>
      </c>
      <c r="M34" s="93">
        <f t="shared" si="3"/>
        <v>0.1</v>
      </c>
      <c r="N34" s="93">
        <f t="shared" si="3"/>
        <v>0.1</v>
      </c>
      <c r="O34" s="93">
        <f t="shared" si="3"/>
        <v>0.1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>
        <v>1345617</v>
      </c>
      <c r="C2" s="75">
        <v>2355000</v>
      </c>
      <c r="D2" s="75">
        <v>3757000</v>
      </c>
      <c r="E2" s="75">
        <v>41000</v>
      </c>
      <c r="F2" s="75">
        <v>37000</v>
      </c>
      <c r="G2" s="22">
        <f t="shared" ref="G2:G40" si="0">C2+D2+E2+F2</f>
        <v>6190000</v>
      </c>
      <c r="H2" s="22">
        <f t="shared" ref="H2:H40" si="1">(B2 + stillbirth*B2/(1000-stillbirth))/(1-abortion)</f>
        <v>1585369.2157611232</v>
      </c>
      <c r="I2" s="22">
        <f>G2-H2</f>
        <v>4604630.7842388768</v>
      </c>
    </row>
    <row r="3" spans="1:9" ht="15.75" customHeight="1">
      <c r="A3" s="92">
        <f t="shared" ref="A3:A40" si="2">IF($A$2+ROW(A3)-2&lt;=end_year,A2+1,"")</f>
        <v>2020</v>
      </c>
      <c r="B3" s="74">
        <v>1372424</v>
      </c>
      <c r="C3" s="75">
        <v>2404000</v>
      </c>
      <c r="D3" s="75">
        <v>3880000</v>
      </c>
      <c r="E3" s="75">
        <v>41000</v>
      </c>
      <c r="F3" s="75">
        <v>37000</v>
      </c>
      <c r="G3" s="22">
        <f t="shared" si="0"/>
        <v>6362000</v>
      </c>
      <c r="H3" s="22">
        <f t="shared" si="1"/>
        <v>1616952.4913639941</v>
      </c>
      <c r="I3" s="22">
        <f t="shared" ref="I3:I15" si="3">G3-H3</f>
        <v>4745047.5086360062</v>
      </c>
    </row>
    <row r="4" spans="1:9" ht="15.75" customHeight="1">
      <c r="A4" s="92">
        <f t="shared" si="2"/>
        <v>2021</v>
      </c>
      <c r="B4" s="74">
        <v>1401031</v>
      </c>
      <c r="C4" s="75">
        <v>2451000</v>
      </c>
      <c r="D4" s="75">
        <v>4001000</v>
      </c>
      <c r="E4" s="75">
        <v>41000</v>
      </c>
      <c r="F4" s="75">
        <v>36000</v>
      </c>
      <c r="G4" s="22">
        <f t="shared" si="0"/>
        <v>6529000</v>
      </c>
      <c r="H4" s="22">
        <f t="shared" si="1"/>
        <v>1650656.477829146</v>
      </c>
      <c r="I4" s="22">
        <f t="shared" si="3"/>
        <v>4878343.5221708538</v>
      </c>
    </row>
    <row r="5" spans="1:9" ht="15.75" customHeight="1">
      <c r="A5" s="92">
        <f t="shared" si="2"/>
        <v>2022</v>
      </c>
      <c r="B5" s="74">
        <v>1428866</v>
      </c>
      <c r="C5" s="75">
        <v>2496000</v>
      </c>
      <c r="D5" s="75">
        <v>4121000</v>
      </c>
      <c r="E5" s="75">
        <v>42000</v>
      </c>
      <c r="F5" s="75">
        <v>37000</v>
      </c>
      <c r="G5" s="22">
        <f t="shared" si="0"/>
        <v>6696000</v>
      </c>
      <c r="H5" s="22">
        <f t="shared" si="1"/>
        <v>1683450.9149689197</v>
      </c>
      <c r="I5" s="22">
        <f t="shared" si="3"/>
        <v>5012549.0850310801</v>
      </c>
    </row>
    <row r="6" spans="1:9" ht="15.75" customHeight="1">
      <c r="A6" s="92" t="str">
        <f t="shared" si="2"/>
        <v/>
      </c>
      <c r="B6" s="74">
        <v>1455624.7551999998</v>
      </c>
      <c r="C6" s="75">
        <v>2540000</v>
      </c>
      <c r="D6" s="75">
        <v>4239000</v>
      </c>
      <c r="E6" s="75">
        <v>42000</v>
      </c>
      <c r="F6" s="75">
        <v>36000</v>
      </c>
      <c r="G6" s="22">
        <f t="shared" si="0"/>
        <v>6857000</v>
      </c>
      <c r="H6" s="22">
        <f t="shared" si="1"/>
        <v>1714977.3498654524</v>
      </c>
      <c r="I6" s="22">
        <f t="shared" si="3"/>
        <v>5142022.6501345476</v>
      </c>
    </row>
    <row r="7" spans="1:9" ht="15.75" customHeight="1">
      <c r="A7" s="92" t="str">
        <f t="shared" si="2"/>
        <v/>
      </c>
      <c r="B7" s="74">
        <v>1475978</v>
      </c>
      <c r="C7" s="75">
        <v>2583000</v>
      </c>
      <c r="D7" s="75">
        <v>4354000</v>
      </c>
      <c r="E7" s="75">
        <v>42000</v>
      </c>
      <c r="F7" s="75">
        <v>37000</v>
      </c>
      <c r="G7" s="22">
        <f t="shared" si="0"/>
        <v>7016000</v>
      </c>
      <c r="H7" s="22">
        <f t="shared" si="1"/>
        <v>1738956.9872710223</v>
      </c>
      <c r="I7" s="22">
        <f t="shared" si="3"/>
        <v>5277043.0127289779</v>
      </c>
    </row>
    <row r="8" spans="1:9" ht="15.75" customHeight="1">
      <c r="A8" s="92" t="str">
        <f t="shared" si="2"/>
        <v/>
      </c>
      <c r="B8" s="74">
        <v>1496387.9475999998</v>
      </c>
      <c r="C8" s="75">
        <v>2623000</v>
      </c>
      <c r="D8" s="75">
        <v>4464000</v>
      </c>
      <c r="E8" s="75">
        <v>44000</v>
      </c>
      <c r="F8" s="75">
        <v>37000</v>
      </c>
      <c r="G8" s="22">
        <f t="shared" si="0"/>
        <v>7168000</v>
      </c>
      <c r="H8" s="22">
        <f t="shared" si="1"/>
        <v>1763003.430367637</v>
      </c>
      <c r="I8" s="22">
        <f t="shared" si="3"/>
        <v>5404996.5696323626</v>
      </c>
    </row>
    <row r="9" spans="1:9" ht="15.75" customHeight="1">
      <c r="A9" s="92" t="str">
        <f t="shared" si="2"/>
        <v/>
      </c>
      <c r="B9" s="74">
        <v>1516576.4991999997</v>
      </c>
      <c r="C9" s="75">
        <v>2662000</v>
      </c>
      <c r="D9" s="75">
        <v>4570000</v>
      </c>
      <c r="E9" s="75">
        <v>44000</v>
      </c>
      <c r="F9" s="75">
        <v>38000</v>
      </c>
      <c r="G9" s="22">
        <f t="shared" si="0"/>
        <v>7314000</v>
      </c>
      <c r="H9" s="22">
        <f t="shared" si="1"/>
        <v>1786789.0307408818</v>
      </c>
      <c r="I9" s="22">
        <f t="shared" si="3"/>
        <v>5527210.9692591187</v>
      </c>
    </row>
    <row r="10" spans="1:9" ht="15.75" customHeight="1">
      <c r="A10" s="92" t="str">
        <f t="shared" si="2"/>
        <v/>
      </c>
      <c r="B10" s="74">
        <v>1536502.6751999997</v>
      </c>
      <c r="C10" s="75">
        <v>2701000</v>
      </c>
      <c r="D10" s="75">
        <v>4674000</v>
      </c>
      <c r="E10" s="75">
        <v>44000</v>
      </c>
      <c r="F10" s="75">
        <v>38000</v>
      </c>
      <c r="G10" s="22">
        <f t="shared" si="0"/>
        <v>7457000</v>
      </c>
      <c r="H10" s="22">
        <f t="shared" si="1"/>
        <v>1810265.5073447281</v>
      </c>
      <c r="I10" s="22">
        <f t="shared" si="3"/>
        <v>5646734.4926552717</v>
      </c>
    </row>
    <row r="11" spans="1:9" ht="15.75" customHeight="1">
      <c r="A11" s="92" t="str">
        <f t="shared" si="2"/>
        <v/>
      </c>
      <c r="B11" s="74">
        <v>1556213.6347999997</v>
      </c>
      <c r="C11" s="75">
        <v>2741000</v>
      </c>
      <c r="D11" s="75">
        <v>4772000</v>
      </c>
      <c r="E11" s="75">
        <v>44000</v>
      </c>
      <c r="F11" s="75">
        <v>39000</v>
      </c>
      <c r="G11" s="22">
        <f t="shared" si="0"/>
        <v>7596000</v>
      </c>
      <c r="H11" s="22">
        <f t="shared" si="1"/>
        <v>1833488.4218612297</v>
      </c>
      <c r="I11" s="22">
        <f t="shared" si="3"/>
        <v>5762511.5781387705</v>
      </c>
    </row>
    <row r="12" spans="1:9" ht="15.75" customHeight="1">
      <c r="A12" s="92" t="str">
        <f t="shared" si="2"/>
        <v/>
      </c>
      <c r="B12" s="74">
        <v>1575610.66</v>
      </c>
      <c r="C12" s="75">
        <v>2781000</v>
      </c>
      <c r="D12" s="75">
        <v>4866000</v>
      </c>
      <c r="E12" s="75">
        <v>44000</v>
      </c>
      <c r="F12" s="75">
        <v>39000</v>
      </c>
      <c r="G12" s="22">
        <f t="shared" si="0"/>
        <v>7730000</v>
      </c>
      <c r="H12" s="22">
        <f t="shared" si="1"/>
        <v>1856341.4674376626</v>
      </c>
      <c r="I12" s="22">
        <f t="shared" si="3"/>
        <v>5873658.5325623378</v>
      </c>
    </row>
    <row r="13" spans="1:9" ht="15.75" customHeight="1">
      <c r="A13" s="92" t="str">
        <f t="shared" si="2"/>
        <v/>
      </c>
      <c r="B13" s="74">
        <v>2303000</v>
      </c>
      <c r="C13" s="75">
        <v>3638000</v>
      </c>
      <c r="D13" s="75">
        <v>41000</v>
      </c>
      <c r="E13" s="75">
        <v>37000</v>
      </c>
      <c r="F13" s="75">
        <v>3.5036780749999996E-2</v>
      </c>
      <c r="G13" s="22">
        <f t="shared" si="0"/>
        <v>3716000.0350367809</v>
      </c>
      <c r="H13" s="22">
        <f t="shared" si="1"/>
        <v>2713331.7310184594</v>
      </c>
      <c r="I13" s="22">
        <f t="shared" si="3"/>
        <v>1002668.3040183214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3.5036780749999996E-2</v>
      </c>
    </row>
    <row r="4" spans="1:8" ht="15.75" customHeight="1">
      <c r="B4" s="24" t="s">
        <v>7</v>
      </c>
      <c r="C4" s="76">
        <v>2.5373784720214752E-2</v>
      </c>
    </row>
    <row r="5" spans="1:8" ht="15.75" customHeight="1">
      <c r="B5" s="24" t="s">
        <v>8</v>
      </c>
      <c r="C5" s="76">
        <v>4.9738047525380524E-2</v>
      </c>
    </row>
    <row r="6" spans="1:8" ht="15.75" customHeight="1">
      <c r="B6" s="24" t="s">
        <v>10</v>
      </c>
      <c r="C6" s="76">
        <v>6.3370724770158746E-2</v>
      </c>
    </row>
    <row r="7" spans="1:8" ht="15.75" customHeight="1">
      <c r="B7" s="24" t="s">
        <v>13</v>
      </c>
      <c r="C7" s="76">
        <v>0.40885600131107547</v>
      </c>
    </row>
    <row r="8" spans="1:8" ht="15.75" customHeight="1">
      <c r="B8" s="24" t="s">
        <v>14</v>
      </c>
      <c r="C8" s="76">
        <v>5.0787090298915257E-5</v>
      </c>
    </row>
    <row r="9" spans="1:8" ht="15.75" customHeight="1">
      <c r="B9" s="24" t="s">
        <v>27</v>
      </c>
      <c r="C9" s="76">
        <v>0.213940702982439</v>
      </c>
    </row>
    <row r="10" spans="1:8" ht="15.75" customHeight="1">
      <c r="B10" s="24" t="s">
        <v>15</v>
      </c>
      <c r="C10" s="76">
        <v>0.20363317085043264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0.17040387760843501</v>
      </c>
      <c r="D14" s="76">
        <v>0.17040387760843501</v>
      </c>
      <c r="E14" s="76">
        <v>0.20493256773665303</v>
      </c>
      <c r="F14" s="76">
        <v>0.20493256773665303</v>
      </c>
    </row>
    <row r="15" spans="1:8" ht="15.75" customHeight="1">
      <c r="B15" s="24" t="s">
        <v>16</v>
      </c>
      <c r="C15" s="76">
        <v>0.15374217670343801</v>
      </c>
      <c r="D15" s="76">
        <v>0.15374217670343801</v>
      </c>
      <c r="E15" s="76">
        <v>0.109554860897342</v>
      </c>
      <c r="F15" s="76">
        <v>0.109554860897342</v>
      </c>
    </row>
    <row r="16" spans="1:8" ht="15.75" customHeight="1">
      <c r="B16" s="24" t="s">
        <v>17</v>
      </c>
      <c r="C16" s="76">
        <v>1.7307616743018998E-2</v>
      </c>
      <c r="D16" s="76">
        <v>1.7307616743018998E-2</v>
      </c>
      <c r="E16" s="76">
        <v>1.9430924606762299E-2</v>
      </c>
      <c r="F16" s="76">
        <v>1.9430924606762299E-2</v>
      </c>
    </row>
    <row r="17" spans="1:8" ht="15.75" customHeight="1">
      <c r="B17" s="24" t="s">
        <v>18</v>
      </c>
      <c r="C17" s="76">
        <v>2.2829455500396798E-3</v>
      </c>
      <c r="D17" s="76">
        <v>2.2829455500396798E-3</v>
      </c>
      <c r="E17" s="76">
        <v>7.6146305755243589E-3</v>
      </c>
      <c r="F17" s="76">
        <v>7.6146305755243589E-3</v>
      </c>
    </row>
    <row r="18" spans="1:8" ht="15.75" customHeight="1">
      <c r="B18" s="24" t="s">
        <v>19</v>
      </c>
      <c r="C18" s="76">
        <v>7.2115681699233096E-3</v>
      </c>
      <c r="D18" s="76">
        <v>7.2115681699233096E-3</v>
      </c>
      <c r="E18" s="76">
        <v>5.2559627287278608E-2</v>
      </c>
      <c r="F18" s="76">
        <v>5.2559627287278608E-2</v>
      </c>
    </row>
    <row r="19" spans="1:8" ht="15.75" customHeight="1">
      <c r="B19" s="24" t="s">
        <v>20</v>
      </c>
      <c r="C19" s="76">
        <v>2.1744731271163401E-2</v>
      </c>
      <c r="D19" s="76">
        <v>2.1744731271163401E-2</v>
      </c>
      <c r="E19" s="76">
        <v>3.0434065285225E-2</v>
      </c>
      <c r="F19" s="76">
        <v>3.0434065285225E-2</v>
      </c>
    </row>
    <row r="20" spans="1:8" ht="15.75" customHeight="1">
      <c r="B20" s="24" t="s">
        <v>21</v>
      </c>
      <c r="C20" s="76">
        <v>1.9196800547880501E-2</v>
      </c>
      <c r="D20" s="76">
        <v>1.9196800547880501E-2</v>
      </c>
      <c r="E20" s="76">
        <v>8.1617282303050407E-3</v>
      </c>
      <c r="F20" s="76">
        <v>8.1617282303050407E-3</v>
      </c>
    </row>
    <row r="21" spans="1:8" ht="15.75" customHeight="1">
      <c r="B21" s="24" t="s">
        <v>22</v>
      </c>
      <c r="C21" s="76">
        <v>5.4764517611939401E-2</v>
      </c>
      <c r="D21" s="76">
        <v>5.4764517611939401E-2</v>
      </c>
      <c r="E21" s="76">
        <v>0.22963074376783499</v>
      </c>
      <c r="F21" s="76">
        <v>0.22963074376783499</v>
      </c>
    </row>
    <row r="22" spans="1:8" ht="15.75" customHeight="1">
      <c r="B22" s="24" t="s">
        <v>23</v>
      </c>
      <c r="C22" s="76">
        <v>0.55334576579416173</v>
      </c>
      <c r="D22" s="76">
        <v>0.55334576579416173</v>
      </c>
      <c r="E22" s="76">
        <v>0.33768085161307471</v>
      </c>
      <c r="F22" s="76">
        <v>0.33768085161307471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4.6799999999999994E-2</v>
      </c>
    </row>
    <row r="27" spans="1:8" ht="15.75" customHeight="1">
      <c r="B27" s="24" t="s">
        <v>39</v>
      </c>
      <c r="C27" s="76">
        <v>2.7699999999999999E-2</v>
      </c>
    </row>
    <row r="28" spans="1:8" ht="15.75" customHeight="1">
      <c r="B28" s="24" t="s">
        <v>40</v>
      </c>
      <c r="C28" s="76">
        <v>0.19269999999999998</v>
      </c>
    </row>
    <row r="29" spans="1:8" ht="15.75" customHeight="1">
      <c r="B29" s="24" t="s">
        <v>41</v>
      </c>
      <c r="C29" s="76">
        <v>0.15049999999999999</v>
      </c>
    </row>
    <row r="30" spans="1:8" ht="15.75" customHeight="1">
      <c r="B30" s="24" t="s">
        <v>42</v>
      </c>
      <c r="C30" s="76">
        <v>0.05</v>
      </c>
    </row>
    <row r="31" spans="1:8" ht="15.75" customHeight="1">
      <c r="B31" s="24" t="s">
        <v>43</v>
      </c>
      <c r="C31" s="76">
        <v>3.04E-2</v>
      </c>
    </row>
    <row r="32" spans="1:8" ht="15.75" customHeight="1">
      <c r="B32" s="24" t="s">
        <v>44</v>
      </c>
      <c r="C32" s="76">
        <v>8.5600000000000009E-2</v>
      </c>
    </row>
    <row r="33" spans="2:3" ht="15.75" customHeight="1">
      <c r="B33" s="24" t="s">
        <v>45</v>
      </c>
      <c r="C33" s="76">
        <v>0.16739999999999999</v>
      </c>
    </row>
    <row r="34" spans="2:3" ht="15.75" customHeight="1">
      <c r="B34" s="24" t="s">
        <v>46</v>
      </c>
      <c r="C34" s="76">
        <v>0.24890000000000001</v>
      </c>
    </row>
    <row r="35" spans="2:3" ht="15.75" customHeight="1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0.68590000000000007</v>
      </c>
      <c r="D2" s="77">
        <v>0.68590000000000007</v>
      </c>
      <c r="E2" s="77">
        <v>0.52229999999999999</v>
      </c>
      <c r="F2" s="77">
        <v>0.308</v>
      </c>
      <c r="G2" s="77">
        <v>0.28289999999999998</v>
      </c>
    </row>
    <row r="3" spans="1:15" ht="15.75" customHeight="1">
      <c r="A3" s="5"/>
      <c r="B3" s="11" t="s">
        <v>118</v>
      </c>
      <c r="C3" s="77">
        <v>0.1888</v>
      </c>
      <c r="D3" s="77">
        <v>0.1888</v>
      </c>
      <c r="E3" s="77">
        <v>0.28410000000000002</v>
      </c>
      <c r="F3" s="77">
        <v>0.28499999999999998</v>
      </c>
      <c r="G3" s="77">
        <v>0.25329999999999997</v>
      </c>
    </row>
    <row r="4" spans="1:15" ht="15.75" customHeight="1">
      <c r="A4" s="5"/>
      <c r="B4" s="11" t="s">
        <v>116</v>
      </c>
      <c r="C4" s="78">
        <v>6.6600000000000006E-2</v>
      </c>
      <c r="D4" s="78">
        <v>6.6600000000000006E-2</v>
      </c>
      <c r="E4" s="78">
        <v>0.1234</v>
      </c>
      <c r="F4" s="78">
        <v>0.21379999999999999</v>
      </c>
      <c r="G4" s="78">
        <v>0.22969999999999999</v>
      </c>
    </row>
    <row r="5" spans="1:15" ht="15.75" customHeight="1">
      <c r="A5" s="5"/>
      <c r="B5" s="11" t="s">
        <v>119</v>
      </c>
      <c r="C5" s="78">
        <v>5.8700000000000002E-2</v>
      </c>
      <c r="D5" s="78">
        <v>5.8700000000000002E-2</v>
      </c>
      <c r="E5" s="78">
        <v>7.0199999999999999E-2</v>
      </c>
      <c r="F5" s="78">
        <v>0.19320000000000001</v>
      </c>
      <c r="G5" s="78">
        <v>0.23399999999999999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0.66480000000000006</v>
      </c>
      <c r="D8" s="77">
        <v>0.66480000000000006</v>
      </c>
      <c r="E8" s="77">
        <v>0.56279999999999997</v>
      </c>
      <c r="F8" s="77">
        <v>0.50629999999999997</v>
      </c>
      <c r="G8" s="77">
        <v>0.54249999999999998</v>
      </c>
    </row>
    <row r="9" spans="1:15" ht="15.75" customHeight="1">
      <c r="B9" s="7" t="s">
        <v>121</v>
      </c>
      <c r="C9" s="77">
        <v>0.21429999999999999</v>
      </c>
      <c r="D9" s="77">
        <v>0.21429999999999999</v>
      </c>
      <c r="E9" s="77">
        <v>0.25559999999999999</v>
      </c>
      <c r="F9" s="77">
        <v>0.28070000000000001</v>
      </c>
      <c r="G9" s="77">
        <v>0.30870000000000003</v>
      </c>
    </row>
    <row r="10" spans="1:15" ht="15.75" customHeight="1">
      <c r="B10" s="7" t="s">
        <v>122</v>
      </c>
      <c r="C10" s="78">
        <v>7.9299999999999995E-2</v>
      </c>
      <c r="D10" s="78">
        <v>7.9299999999999995E-2</v>
      </c>
      <c r="E10" s="78">
        <v>0.12189999999999999</v>
      </c>
      <c r="F10" s="78">
        <v>0.1542</v>
      </c>
      <c r="G10" s="78">
        <v>0.1114</v>
      </c>
    </row>
    <row r="11" spans="1:15" ht="15.75" customHeight="1">
      <c r="B11" s="7" t="s">
        <v>123</v>
      </c>
      <c r="C11" s="78">
        <v>4.1599999999999998E-2</v>
      </c>
      <c r="D11" s="78">
        <v>4.1599999999999998E-2</v>
      </c>
      <c r="E11" s="78">
        <v>5.9699999999999996E-2</v>
      </c>
      <c r="F11" s="78">
        <v>5.8799999999999998E-2</v>
      </c>
      <c r="G11" s="78">
        <v>3.7400000000000003E-2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0.58450609649999996</v>
      </c>
      <c r="D14" s="79">
        <v>0.57874480719300003</v>
      </c>
      <c r="E14" s="79">
        <v>0.57874480719300003</v>
      </c>
      <c r="F14" s="79">
        <v>0.56689632875700002</v>
      </c>
      <c r="G14" s="79">
        <v>0.56689632875700002</v>
      </c>
      <c r="H14" s="80">
        <v>0.34100000000000003</v>
      </c>
      <c r="I14" s="80">
        <v>0.34100000000000003</v>
      </c>
      <c r="J14" s="80">
        <v>0.34100000000000003</v>
      </c>
      <c r="K14" s="80">
        <v>0.34100000000000003</v>
      </c>
      <c r="L14" s="80">
        <v>0.30881000000000003</v>
      </c>
      <c r="M14" s="80">
        <v>0.30881000000000003</v>
      </c>
      <c r="N14" s="80">
        <v>0.30881000000000003</v>
      </c>
      <c r="O14" s="80">
        <v>0.30881000000000003</v>
      </c>
    </row>
    <row r="15" spans="1:15" ht="15.75" customHeight="1">
      <c r="B15" s="16" t="s">
        <v>68</v>
      </c>
      <c r="C15" s="77">
        <f t="shared" ref="C15:O15" si="0">iron_deficiency_anaemia*C14</f>
        <v>0.28745518787941254</v>
      </c>
      <c r="D15" s="77">
        <f t="shared" si="0"/>
        <v>0.2846218341982652</v>
      </c>
      <c r="E15" s="77">
        <f t="shared" si="0"/>
        <v>0.2846218341982652</v>
      </c>
      <c r="F15" s="77">
        <f t="shared" si="0"/>
        <v>0.27879485204136389</v>
      </c>
      <c r="G15" s="77">
        <f t="shared" si="0"/>
        <v>0.27879485204136389</v>
      </c>
      <c r="H15" s="77">
        <f t="shared" si="0"/>
        <v>0.16770093529192073</v>
      </c>
      <c r="I15" s="77">
        <f t="shared" si="0"/>
        <v>0.16770093529192073</v>
      </c>
      <c r="J15" s="77">
        <f t="shared" si="0"/>
        <v>0.16770093529192073</v>
      </c>
      <c r="K15" s="77">
        <f t="shared" si="0"/>
        <v>0.16770093529192073</v>
      </c>
      <c r="L15" s="77">
        <f t="shared" si="0"/>
        <v>0.15187016371700307</v>
      </c>
      <c r="M15" s="77">
        <f t="shared" si="0"/>
        <v>0.15187016371700307</v>
      </c>
      <c r="N15" s="77">
        <f t="shared" si="0"/>
        <v>0.15187016371700307</v>
      </c>
      <c r="O15" s="77">
        <f t="shared" si="0"/>
        <v>0.15187016371700307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0.76390000000000002</v>
      </c>
      <c r="D2" s="78">
        <v>0.53049999999999997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0.12640000000000001</v>
      </c>
      <c r="D3" s="78">
        <v>0.26860000000000001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8.7499999999999994E-2</v>
      </c>
      <c r="D4" s="78">
        <v>0.18030000000000002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2.2199999999999886E-2</v>
      </c>
      <c r="D5" s="77">
        <f t="shared" ref="D5:G5" si="0">1-SUM(D2:D4)</f>
        <v>2.0600000000000063E-2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E21" sqref="E2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>
      <c r="A2" t="s">
        <v>139</v>
      </c>
      <c r="B2" s="14" t="s">
        <v>143</v>
      </c>
      <c r="C2" s="28">
        <v>0.3911</v>
      </c>
      <c r="D2" s="28">
        <v>0.39269999999999999</v>
      </c>
      <c r="E2" s="28">
        <v>0.39260000000000006</v>
      </c>
      <c r="F2" s="28">
        <v>0.39260000000000006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0.16369999999999998</v>
      </c>
      <c r="D4" s="28">
        <v>0.16310000000000002</v>
      </c>
      <c r="E4" s="28">
        <v>0.16259999999999999</v>
      </c>
      <c r="F4" s="28">
        <v>0.16259999999999999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0.57874480719300003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0.34100000000000003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0.30881000000000003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0.53049999999999997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44.121000000000002</v>
      </c>
      <c r="D13" s="28">
        <v>42.530999999999999</v>
      </c>
      <c r="E13" s="28">
        <v>41.040999999999997</v>
      </c>
      <c r="F13" s="28">
        <v>39.637999999999998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1.55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49.82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42.01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255.99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0.67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1.31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1.38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1.38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1.38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13.53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14.34</v>
      </c>
      <c r="E15" s="86" t="s">
        <v>201</v>
      </c>
    </row>
    <row r="16" spans="1:5" ht="15.75" customHeight="1">
      <c r="A16" s="53" t="s">
        <v>57</v>
      </c>
      <c r="B16" s="85">
        <v>1.9E-2</v>
      </c>
      <c r="C16" s="85">
        <v>0.95</v>
      </c>
      <c r="D16" s="86">
        <v>0.15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0.5</v>
      </c>
      <c r="E17" s="86" t="s">
        <v>201</v>
      </c>
    </row>
    <row r="18" spans="1:5" ht="15.75" customHeight="1">
      <c r="A18" s="53" t="s">
        <v>175</v>
      </c>
      <c r="B18" s="85">
        <v>0.53</v>
      </c>
      <c r="C18" s="85">
        <v>0.95</v>
      </c>
      <c r="D18" s="86">
        <v>5.96</v>
      </c>
      <c r="E18" s="86" t="s">
        <v>201</v>
      </c>
    </row>
    <row r="19" spans="1:5" ht="15.75" customHeight="1">
      <c r="A19" s="53" t="s">
        <v>174</v>
      </c>
      <c r="B19" s="85">
        <v>0.28000000000000003</v>
      </c>
      <c r="C19" s="85">
        <v>0.95</v>
      </c>
      <c r="D19" s="86">
        <v>6.31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6.12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23.21</v>
      </c>
      <c r="E22" s="86" t="s">
        <v>201</v>
      </c>
    </row>
    <row r="23" spans="1:5" ht="15.75" customHeight="1">
      <c r="A23" s="53" t="s">
        <v>34</v>
      </c>
      <c r="B23" s="85">
        <v>0.41399999999999998</v>
      </c>
      <c r="C23" s="85">
        <v>0.95</v>
      </c>
      <c r="D23" s="86">
        <v>4.37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19.45</v>
      </c>
      <c r="E24" s="86" t="s">
        <v>201</v>
      </c>
    </row>
    <row r="25" spans="1:5" ht="15.75" customHeight="1">
      <c r="A25" s="53" t="s">
        <v>87</v>
      </c>
      <c r="B25" s="85">
        <v>0.24100000000000002</v>
      </c>
      <c r="C25" s="85">
        <v>0.95</v>
      </c>
      <c r="D25" s="86">
        <v>19.43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4.9400000000000004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5.97</v>
      </c>
      <c r="E27" s="86" t="s">
        <v>201</v>
      </c>
    </row>
    <row r="28" spans="1:5" ht="15.75" customHeight="1">
      <c r="A28" s="53" t="s">
        <v>84</v>
      </c>
      <c r="B28" s="85">
        <v>0.19600000000000001</v>
      </c>
      <c r="C28" s="85">
        <v>0.95</v>
      </c>
      <c r="D28" s="86">
        <v>0.77</v>
      </c>
      <c r="E28" s="86" t="s">
        <v>201</v>
      </c>
    </row>
    <row r="29" spans="1:5" ht="15.75" customHeight="1">
      <c r="A29" s="53" t="s">
        <v>58</v>
      </c>
      <c r="B29" s="85">
        <v>0.28000000000000003</v>
      </c>
      <c r="C29" s="85">
        <v>0.95</v>
      </c>
      <c r="D29" s="86">
        <v>93.79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237.57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251.82</v>
      </c>
      <c r="E31" s="86" t="s">
        <v>201</v>
      </c>
    </row>
    <row r="32" spans="1:5" ht="15.75" customHeight="1">
      <c r="A32" s="53" t="s">
        <v>28</v>
      </c>
      <c r="B32" s="85">
        <v>0.2</v>
      </c>
      <c r="C32" s="85">
        <v>0.95</v>
      </c>
      <c r="D32" s="86">
        <v>1.05</v>
      </c>
      <c r="E32" s="86" t="s">
        <v>201</v>
      </c>
    </row>
    <row r="33" spans="1:6" ht="15.75" customHeight="1">
      <c r="A33" s="53" t="s">
        <v>83</v>
      </c>
      <c r="B33" s="85">
        <v>0.25900000000000001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>
        <v>0.53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>
        <v>0.36599999999999999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>
        <v>0.60299999999999998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>
        <v>0.27600000000000002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>
        <v>0.152</v>
      </c>
      <c r="C38" s="85">
        <v>0.95</v>
      </c>
      <c r="D38" s="86">
        <v>1.96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1.07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2020-08-31T01:06:36Z</dcterms:modified>
</cp:coreProperties>
</file>