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64816FA1-9E49-49BA-8E65-B0472816C2C0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<sst xmlns="http://schemas.openxmlformats.org/spreadsheetml/2006/main" count="1109" uniqueCount="272">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</sst>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39146</v>
      </c>
    </row>
    <row r="8" spans="1:3" ht="15" customHeight="1" x14ac:dyDescent="0.25">
      <c r="B8" s="7" t="s">
        <v>106</v>
      </c>
      <c r="C8" s="66">
        <v>5.5899999999999998E-2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0.59512580869999998</v>
      </c>
    </row>
    <row r="11" spans="1:3" ht="15" customHeight="1" x14ac:dyDescent="0.25">
      <c r="B11" s="7" t="s">
        <v>108</v>
      </c>
      <c r="C11" s="66">
        <v>0.85099999999999998</v>
      </c>
    </row>
    <row r="12" spans="1:3" ht="15" customHeight="1" x14ac:dyDescent="0.25">
      <c r="B12" s="7" t="s">
        <v>109</v>
      </c>
      <c r="C12" s="66">
        <v>0.74099999999999999</v>
      </c>
    </row>
    <row r="13" spans="1:3" ht="15" customHeight="1" x14ac:dyDescent="0.25">
      <c r="B13" s="7" t="s">
        <v>110</v>
      </c>
      <c r="C13" s="66">
        <v>0.57299999999999995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4.9800000000000004E-2</v>
      </c>
    </row>
    <row r="24" spans="1:3" ht="15" customHeight="1" x14ac:dyDescent="0.25">
      <c r="B24" s="20" t="s">
        <v>102</v>
      </c>
      <c r="C24" s="67">
        <v>0.55979999999999996</v>
      </c>
    </row>
    <row r="25" spans="1:3" ht="15" customHeight="1" x14ac:dyDescent="0.25">
      <c r="B25" s="20" t="s">
        <v>103</v>
      </c>
      <c r="C25" s="67">
        <v>0.36509999999999998</v>
      </c>
    </row>
    <row r="26" spans="1:3" ht="15" customHeight="1" x14ac:dyDescent="0.25">
      <c r="B26" s="20" t="s">
        <v>104</v>
      </c>
      <c r="C26" s="67">
        <v>2.53E-2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0.41899999999999998</v>
      </c>
    </row>
    <row r="30" spans="1:3" ht="14.25" customHeight="1" x14ac:dyDescent="0.25">
      <c r="B30" s="30" t="s">
        <v>76</v>
      </c>
      <c r="C30" s="69">
        <v>3.1E-2</v>
      </c>
    </row>
    <row r="31" spans="1:3" ht="14.25" customHeight="1" x14ac:dyDescent="0.25">
      <c r="B31" s="30" t="s">
        <v>77</v>
      </c>
      <c r="C31" s="69">
        <v>5.5999999999999994E-2</v>
      </c>
    </row>
    <row r="32" spans="1:3" ht="14.25" customHeight="1" x14ac:dyDescent="0.25">
      <c r="B32" s="30" t="s">
        <v>78</v>
      </c>
      <c r="C32" s="69">
        <v>0.49399999999999999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4.5</v>
      </c>
    </row>
    <row r="38" spans="1:5" ht="15" customHeight="1" x14ac:dyDescent="0.25">
      <c r="B38" s="16" t="s">
        <v>91</v>
      </c>
      <c r="C38" s="68">
        <v>6.8</v>
      </c>
      <c r="D38" s="17"/>
      <c r="E38" s="18"/>
    </row>
    <row r="39" spans="1:5" ht="15" customHeight="1" x14ac:dyDescent="0.25">
      <c r="B39" s="16" t="s">
        <v>90</v>
      </c>
      <c r="C39" s="68">
        <v>7.9</v>
      </c>
      <c r="D39" s="17"/>
      <c r="E39" s="17"/>
    </row>
    <row r="40" spans="1:5" ht="15" customHeight="1" x14ac:dyDescent="0.25">
      <c r="B40" s="16" t="s">
        <v>171</v>
      </c>
      <c r="C40" s="68">
        <v>0.68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7.7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1.6799999999999999E-2</v>
      </c>
      <c r="D45" s="17"/>
    </row>
    <row r="46" spans="1:5" ht="15.75" customHeight="1" x14ac:dyDescent="0.25">
      <c r="B46" s="16" t="s">
        <v>11</v>
      </c>
      <c r="C46" s="67">
        <v>6.2199999999999998E-2</v>
      </c>
      <c r="D46" s="17"/>
    </row>
    <row r="47" spans="1:5" ht="15.75" customHeight="1" x14ac:dyDescent="0.25">
      <c r="B47" s="16" t="s">
        <v>12</v>
      </c>
      <c r="C47" s="67">
        <v>0.17059999999999997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0.75039999999999996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1.1360546964375</v>
      </c>
      <c r="D51" s="17"/>
    </row>
    <row r="52" spans="1:4" ht="15" customHeight="1" x14ac:dyDescent="0.25">
      <c r="B52" s="16" t="s">
        <v>125</v>
      </c>
      <c r="C52" s="65">
        <v>1.2056803251499899</v>
      </c>
    </row>
    <row r="53" spans="1:4" ht="15.75" customHeight="1" x14ac:dyDescent="0.25">
      <c r="B53" s="16" t="s">
        <v>126</v>
      </c>
      <c r="C53" s="65">
        <v>1.2056803251499899</v>
      </c>
    </row>
    <row r="54" spans="1:4" ht="15.75" customHeight="1" x14ac:dyDescent="0.25">
      <c r="B54" s="16" t="s">
        <v>127</v>
      </c>
      <c r="C54" s="65">
        <v>1.0535150502999899</v>
      </c>
    </row>
    <row r="55" spans="1:4" ht="15.75" customHeight="1" x14ac:dyDescent="0.25">
      <c r="B55" s="16" t="s">
        <v>128</v>
      </c>
      <c r="C55" s="65">
        <v>1.0535150502999899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2.1759475900795508E-2</v>
      </c>
    </row>
    <row r="59" spans="1:4" ht="15.75" customHeight="1" x14ac:dyDescent="0.25">
      <c r="B59" s="16" t="s">
        <v>132</v>
      </c>
      <c r="C59" s="66">
        <v>0.55836361880873919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1.1360546964375</v>
      </c>
      <c r="C2" s="26">
        <f>'Baseline year population inputs'!C52</f>
        <v>1.2056803251499899</v>
      </c>
      <c r="D2" s="26">
        <f>'Baseline year population inputs'!C53</f>
        <v>1.2056803251499899</v>
      </c>
      <c r="E2" s="26">
        <f>'Baseline year population inputs'!C54</f>
        <v>1.0535150502999899</v>
      </c>
      <c r="F2" s="26">
        <f>'Baseline year population inputs'!C55</f>
        <v>1.0535150502999899</v>
      </c>
    </row>
    <row r="3" spans="1:6" ht="15.75" customHeight="1" x14ac:dyDescent="0.25">
      <c r="A3" s="3" t="s">
        <v>65</v>
      </c>
      <c r="B3" s="26">
        <f>frac_mam_1month * 2.6</f>
        <v>0.10868</v>
      </c>
      <c r="C3" s="26">
        <f>frac_mam_1_5months * 2.6</f>
        <v>0.10868</v>
      </c>
      <c r="D3" s="26">
        <f>frac_mam_6_11months * 2.6</f>
        <v>0.12532000000000001</v>
      </c>
      <c r="E3" s="26">
        <f>frac_mam_12_23months * 2.6</f>
        <v>0.10737999999999999</v>
      </c>
      <c r="F3" s="26">
        <f>frac_mam_24_59months * 2.6</f>
        <v>0.23192000000000002</v>
      </c>
    </row>
    <row r="4" spans="1:6" ht="15.75" customHeight="1" x14ac:dyDescent="0.25">
      <c r="A4" s="3" t="s">
        <v>66</v>
      </c>
      <c r="B4" s="26">
        <f>frac_sam_1month * 2.6</f>
        <v>0.15574000000000002</v>
      </c>
      <c r="C4" s="26">
        <f>frac_sam_1_5months * 2.6</f>
        <v>0.15574000000000002</v>
      </c>
      <c r="D4" s="26">
        <f>frac_sam_6_11months * 2.6</f>
        <v>6.5259999999999999E-2</v>
      </c>
      <c r="E4" s="26">
        <f>frac_sam_12_23months * 2.6</f>
        <v>1.8551208E-2</v>
      </c>
      <c r="F4" s="26">
        <f>frac_sam_24_59months * 2.6</f>
        <v>4.5760000000000002E-2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5.5899999999999998E-2</v>
      </c>
      <c r="E2" s="93">
        <f>food_insecure</f>
        <v>5.5899999999999998E-2</v>
      </c>
      <c r="F2" s="93">
        <f>food_insecure</f>
        <v>5.5899999999999998E-2</v>
      </c>
      <c r="G2" s="93">
        <f>food_insecure</f>
        <v>5.5899999999999998E-2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5.5899999999999998E-2</v>
      </c>
      <c r="F5" s="93">
        <f>food_insecure</f>
        <v>5.5899999999999998E-2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1.1360546964375</v>
      </c>
      <c r="D7" s="93">
        <f>diarrhoea_1_5mo</f>
        <v>1.2056803251499899</v>
      </c>
      <c r="E7" s="93">
        <f>diarrhoea_6_11mo</f>
        <v>1.2056803251499899</v>
      </c>
      <c r="F7" s="93">
        <f>diarrhoea_12_23mo</f>
        <v>1.0535150502999899</v>
      </c>
      <c r="G7" s="93">
        <f>diarrhoea_24_59mo</f>
        <v>1.0535150502999899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5.5899999999999998E-2</v>
      </c>
      <c r="F8" s="93">
        <f>food_insecure</f>
        <v>5.5899999999999998E-2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1.1360546964375</v>
      </c>
      <c r="D12" s="93">
        <f>diarrhoea_1_5mo</f>
        <v>1.2056803251499899</v>
      </c>
      <c r="E12" s="93">
        <f>diarrhoea_6_11mo</f>
        <v>1.2056803251499899</v>
      </c>
      <c r="F12" s="93">
        <f>diarrhoea_12_23mo</f>
        <v>1.0535150502999899</v>
      </c>
      <c r="G12" s="93">
        <f>diarrhoea_24_59mo</f>
        <v>1.0535150502999899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5.5899999999999998E-2</v>
      </c>
      <c r="I15" s="93">
        <f>food_insecure</f>
        <v>5.5899999999999998E-2</v>
      </c>
      <c r="J15" s="93">
        <f>food_insecure</f>
        <v>5.5899999999999998E-2</v>
      </c>
      <c r="K15" s="93">
        <f>food_insecure</f>
        <v>5.5899999999999998E-2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0.85099999999999998</v>
      </c>
      <c r="I18" s="93">
        <f>frac_PW_health_facility</f>
        <v>0.85099999999999998</v>
      </c>
      <c r="J18" s="93">
        <f>frac_PW_health_facility</f>
        <v>0.85099999999999998</v>
      </c>
      <c r="K18" s="93">
        <f>frac_PW_health_facility</f>
        <v>0.85099999999999998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0.57299999999999995</v>
      </c>
      <c r="M24" s="93">
        <f>famplan_unmet_need</f>
        <v>0.57299999999999995</v>
      </c>
      <c r="N24" s="93">
        <f>famplan_unmet_need</f>
        <v>0.57299999999999995</v>
      </c>
      <c r="O24" s="93">
        <f>famplan_unmet_need</f>
        <v>0.57299999999999995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0.2031411718686707</v>
      </c>
      <c r="M25" s="93">
        <f>(1-food_insecure)*(0.49)+food_insecure*(0.7)</f>
        <v>0.50173899999999994</v>
      </c>
      <c r="N25" s="93">
        <f>(1-food_insecure)*(0.49)+food_insecure*(0.7)</f>
        <v>0.50173899999999994</v>
      </c>
      <c r="O25" s="93">
        <f>(1-food_insecure)*(0.49)+food_insecure*(0.7)</f>
        <v>0.50173899999999994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8.7060502229430292E-2</v>
      </c>
      <c r="M26" s="93">
        <f>(1-food_insecure)*(0.21)+food_insecure*(0.3)</f>
        <v>0.215031</v>
      </c>
      <c r="N26" s="93">
        <f>(1-food_insecure)*(0.21)+food_insecure*(0.3)</f>
        <v>0.215031</v>
      </c>
      <c r="O26" s="93">
        <f>(1-food_insecure)*(0.21)+food_insecure*(0.3)</f>
        <v>0.215031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0.114672517201899</v>
      </c>
      <c r="M27" s="93">
        <f>(1-food_insecure)*(0.3)</f>
        <v>0.28322999999999998</v>
      </c>
      <c r="N27" s="93">
        <f>(1-food_insecure)*(0.3)</f>
        <v>0.28322999999999998</v>
      </c>
      <c r="O27" s="93">
        <f>(1-food_insecure)*(0.3)</f>
        <v>0.28322999999999998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0.59512580869999998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6906</v>
      </c>
      <c r="C2" s="75">
        <v>13000</v>
      </c>
      <c r="D2" s="75">
        <v>35000</v>
      </c>
      <c r="E2" s="75">
        <v>41000</v>
      </c>
      <c r="F2" s="75">
        <v>24000</v>
      </c>
      <c r="G2" s="22">
        <f t="shared" ref="G2:G40" si="0">C2+D2+E2+F2</f>
        <v>113000</v>
      </c>
      <c r="H2" s="22">
        <f t="shared" ref="H2:H40" si="1">(B2 + stillbirth*B2/(1000-stillbirth))/(1-abortion)</f>
        <v>7999.5273954275508</v>
      </c>
      <c r="I2" s="22">
        <f>G2-H2</f>
        <v>105000.47260457245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6719</v>
      </c>
      <c r="C3" s="75">
        <v>13000</v>
      </c>
      <c r="D3" s="75">
        <v>34000</v>
      </c>
      <c r="E3" s="75">
        <v>42000</v>
      </c>
      <c r="F3" s="75">
        <v>25000</v>
      </c>
      <c r="G3" s="22">
        <f t="shared" si="0"/>
        <v>114000</v>
      </c>
      <c r="H3" s="22">
        <f t="shared" si="1"/>
        <v>7782.9169663883167</v>
      </c>
      <c r="I3" s="22">
        <f t="shared" ref="I3:I15" si="3">G3-H3</f>
        <v>106217.08303361168</v>
      </c>
    </row>
    <row r="4" spans="1:9" ht="15.75" customHeight="1" x14ac:dyDescent="0.25">
      <c r="A4" s="92">
        <f t="shared" si="2"/>
        <v>2022</v>
      </c>
      <c r="B4" s="74">
        <v>6500</v>
      </c>
      <c r="C4" s="75">
        <v>14000</v>
      </c>
      <c r="D4" s="75">
        <v>32000</v>
      </c>
      <c r="E4" s="75">
        <v>42000</v>
      </c>
      <c r="F4" s="75">
        <v>26000</v>
      </c>
      <c r="G4" s="22">
        <f t="shared" si="0"/>
        <v>114000</v>
      </c>
      <c r="H4" s="22">
        <f t="shared" si="1"/>
        <v>7529.2395120589463</v>
      </c>
      <c r="I4" s="22">
        <f t="shared" si="3"/>
        <v>106470.76048794105</v>
      </c>
    </row>
    <row r="5" spans="1:9" ht="15.75" customHeight="1" x14ac:dyDescent="0.25">
      <c r="A5" s="92" t="str">
        <f t="shared" si="2"/>
        <v/>
      </c>
      <c r="B5" s="74">
        <v>6649.0948000000008</v>
      </c>
      <c r="C5" s="75">
        <v>14000</v>
      </c>
      <c r="D5" s="75">
        <v>31000</v>
      </c>
      <c r="E5" s="75">
        <v>42000</v>
      </c>
      <c r="F5" s="75">
        <v>28000</v>
      </c>
      <c r="G5" s="22">
        <f t="shared" si="0"/>
        <v>115000</v>
      </c>
      <c r="H5" s="22">
        <f t="shared" si="1"/>
        <v>7701.9426596285666</v>
      </c>
      <c r="I5" s="22">
        <f t="shared" si="3"/>
        <v>107298.05734037144</v>
      </c>
    </row>
    <row r="6" spans="1:9" ht="15.75" customHeight="1" x14ac:dyDescent="0.25">
      <c r="A6" s="92" t="str">
        <f t="shared" si="2"/>
        <v/>
      </c>
      <c r="B6" s="74">
        <v>6422.4864000000016</v>
      </c>
      <c r="C6" s="75">
        <v>15000</v>
      </c>
      <c r="D6" s="75">
        <v>30000</v>
      </c>
      <c r="E6" s="75">
        <v>42000</v>
      </c>
      <c r="F6" s="75">
        <v>29000</v>
      </c>
      <c r="G6" s="22">
        <f t="shared" si="0"/>
        <v>116000</v>
      </c>
      <c r="H6" s="22">
        <f t="shared" si="1"/>
        <v>7439.4520566986503</v>
      </c>
      <c r="I6" s="22">
        <f t="shared" si="3"/>
        <v>108560.54794330135</v>
      </c>
    </row>
    <row r="7" spans="1:9" ht="15.75" customHeight="1" x14ac:dyDescent="0.25">
      <c r="A7" s="92" t="str">
        <f t="shared" si="2"/>
        <v/>
      </c>
      <c r="B7" s="74">
        <v>6202.42</v>
      </c>
      <c r="C7" s="75">
        <v>15000</v>
      </c>
      <c r="D7" s="75">
        <v>29000</v>
      </c>
      <c r="E7" s="75">
        <v>42000</v>
      </c>
      <c r="F7" s="75">
        <v>31000</v>
      </c>
      <c r="G7" s="22">
        <f t="shared" si="0"/>
        <v>117000</v>
      </c>
      <c r="H7" s="22">
        <f t="shared" si="1"/>
        <v>7184.539343751484</v>
      </c>
      <c r="I7" s="22">
        <f t="shared" si="3"/>
        <v>109815.46065624851</v>
      </c>
    </row>
    <row r="8" spans="1:9" ht="15.75" customHeight="1" x14ac:dyDescent="0.25">
      <c r="A8" s="92" t="str">
        <f t="shared" si="2"/>
        <v/>
      </c>
      <c r="B8" s="74">
        <v>6067.2150000000001</v>
      </c>
      <c r="C8" s="75">
        <v>16000</v>
      </c>
      <c r="D8" s="75">
        <v>29000</v>
      </c>
      <c r="E8" s="75">
        <v>41000</v>
      </c>
      <c r="F8" s="75">
        <v>33000</v>
      </c>
      <c r="G8" s="22">
        <f t="shared" si="0"/>
        <v>119000</v>
      </c>
      <c r="H8" s="22">
        <f t="shared" si="1"/>
        <v>7027.9253701779571</v>
      </c>
      <c r="I8" s="22">
        <f t="shared" si="3"/>
        <v>111972.07462982205</v>
      </c>
    </row>
    <row r="9" spans="1:9" ht="15.75" customHeight="1" x14ac:dyDescent="0.25">
      <c r="A9" s="92" t="str">
        <f t="shared" si="2"/>
        <v/>
      </c>
      <c r="B9" s="74">
        <v>5916.1440000000002</v>
      </c>
      <c r="C9" s="75">
        <v>16000</v>
      </c>
      <c r="D9" s="75">
        <v>28000</v>
      </c>
      <c r="E9" s="75">
        <v>39000</v>
      </c>
      <c r="F9" s="75">
        <v>35000</v>
      </c>
      <c r="G9" s="22">
        <f t="shared" si="0"/>
        <v>118000</v>
      </c>
      <c r="H9" s="22">
        <f t="shared" si="1"/>
        <v>6852.933102127763</v>
      </c>
      <c r="I9" s="22">
        <f t="shared" si="3"/>
        <v>111147.06689787224</v>
      </c>
    </row>
    <row r="10" spans="1:9" ht="15.75" customHeight="1" x14ac:dyDescent="0.25">
      <c r="A10" s="92" t="str">
        <f t="shared" si="2"/>
        <v/>
      </c>
      <c r="B10" s="74">
        <v>5773.32</v>
      </c>
      <c r="C10" s="75">
        <v>17000</v>
      </c>
      <c r="D10" s="75">
        <v>28000</v>
      </c>
      <c r="E10" s="75">
        <v>38000</v>
      </c>
      <c r="F10" s="75">
        <v>37000</v>
      </c>
      <c r="G10" s="22">
        <f t="shared" si="0"/>
        <v>120000</v>
      </c>
      <c r="H10" s="22">
        <f t="shared" si="1"/>
        <v>6687.4937015015621</v>
      </c>
      <c r="I10" s="22">
        <f t="shared" si="3"/>
        <v>113312.50629849844</v>
      </c>
    </row>
    <row r="11" spans="1:9" ht="15.75" customHeight="1" x14ac:dyDescent="0.25">
      <c r="A11" s="92" t="str">
        <f t="shared" si="2"/>
        <v/>
      </c>
      <c r="B11" s="74">
        <v>5615.4319999999998</v>
      </c>
      <c r="C11" s="75">
        <v>18000</v>
      </c>
      <c r="D11" s="75">
        <v>29000</v>
      </c>
      <c r="E11" s="75">
        <v>36000</v>
      </c>
      <c r="F11" s="75">
        <v>38000</v>
      </c>
      <c r="G11" s="22">
        <f t="shared" si="0"/>
        <v>121000</v>
      </c>
      <c r="H11" s="22">
        <f t="shared" si="1"/>
        <v>6504.6049987200295</v>
      </c>
      <c r="I11" s="22">
        <f t="shared" si="3"/>
        <v>114495.39500127998</v>
      </c>
    </row>
    <row r="12" spans="1:9" ht="15.75" customHeight="1" x14ac:dyDescent="0.25">
      <c r="A12" s="92" t="str">
        <f t="shared" si="2"/>
        <v/>
      </c>
      <c r="B12" s="74">
        <v>5454.3360000000002</v>
      </c>
      <c r="C12" s="75">
        <v>18000</v>
      </c>
      <c r="D12" s="75">
        <v>29000</v>
      </c>
      <c r="E12" s="75">
        <v>36000</v>
      </c>
      <c r="F12" s="75">
        <v>40000</v>
      </c>
      <c r="G12" s="22">
        <f t="shared" si="0"/>
        <v>123000</v>
      </c>
      <c r="H12" s="22">
        <f t="shared" si="1"/>
        <v>6318.0003266531603</v>
      </c>
      <c r="I12" s="22">
        <f t="shared" si="3"/>
        <v>116681.99967334684</v>
      </c>
    </row>
    <row r="13" spans="1:9" ht="15.75" customHeight="1" x14ac:dyDescent="0.25">
      <c r="A13" s="92" t="str">
        <f t="shared" si="2"/>
        <v/>
      </c>
      <c r="B13" s="74">
        <v>13000</v>
      </c>
      <c r="C13" s="75">
        <v>36000</v>
      </c>
      <c r="D13" s="75">
        <v>40000</v>
      </c>
      <c r="E13" s="75">
        <v>23000</v>
      </c>
      <c r="F13" s="75">
        <v>5.1206412499999994E-3</v>
      </c>
      <c r="G13" s="22">
        <f t="shared" si="0"/>
        <v>99000.005120641246</v>
      </c>
      <c r="H13" s="22">
        <f t="shared" si="1"/>
        <v>15058.479024117893</v>
      </c>
      <c r="I13" s="22">
        <f t="shared" si="3"/>
        <v>83941.526096523361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5.1206412499999994E-3</v>
      </c>
    </row>
    <row r="4" spans="1:8" ht="15.75" customHeight="1" x14ac:dyDescent="0.25">
      <c r="B4" s="24" t="s">
        <v>7</v>
      </c>
      <c r="C4" s="76">
        <v>0.19740486894707487</v>
      </c>
    </row>
    <row r="5" spans="1:8" ht="15.75" customHeight="1" x14ac:dyDescent="0.25">
      <c r="B5" s="24" t="s">
        <v>8</v>
      </c>
      <c r="C5" s="76">
        <v>2.6348790635041201E-2</v>
      </c>
    </row>
    <row r="6" spans="1:8" ht="15.75" customHeight="1" x14ac:dyDescent="0.25">
      <c r="B6" s="24" t="s">
        <v>10</v>
      </c>
      <c r="C6" s="76">
        <v>9.2440220566530867E-2</v>
      </c>
    </row>
    <row r="7" spans="1:8" ht="15.75" customHeight="1" x14ac:dyDescent="0.25">
      <c r="B7" s="24" t="s">
        <v>13</v>
      </c>
      <c r="C7" s="76">
        <v>0.19982038051656975</v>
      </c>
    </row>
    <row r="8" spans="1:8" ht="15.75" customHeight="1" x14ac:dyDescent="0.25">
      <c r="B8" s="24" t="s">
        <v>14</v>
      </c>
      <c r="C8" s="76">
        <v>2.1863433049161658E-5</v>
      </c>
    </row>
    <row r="9" spans="1:8" ht="15.75" customHeight="1" x14ac:dyDescent="0.25">
      <c r="B9" s="24" t="s">
        <v>27</v>
      </c>
      <c r="C9" s="76">
        <v>0.18417285865657726</v>
      </c>
    </row>
    <row r="10" spans="1:8" ht="15.75" customHeight="1" x14ac:dyDescent="0.25">
      <c r="B10" s="24" t="s">
        <v>15</v>
      </c>
      <c r="C10" s="76">
        <v>0.29467037599515689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3.4311423082179403E-2</v>
      </c>
      <c r="D14" s="76">
        <v>3.4311423082179403E-2</v>
      </c>
      <c r="E14" s="76">
        <v>1.6034229087368599E-2</v>
      </c>
      <c r="F14" s="76">
        <v>1.6034229087368599E-2</v>
      </c>
    </row>
    <row r="15" spans="1:8" ht="15.75" customHeight="1" x14ac:dyDescent="0.25">
      <c r="B15" s="24" t="s">
        <v>16</v>
      </c>
      <c r="C15" s="76">
        <v>8.2539581126775494E-2</v>
      </c>
      <c r="D15" s="76">
        <v>8.2539581126775494E-2</v>
      </c>
      <c r="E15" s="76">
        <v>5.8140033840866898E-2</v>
      </c>
      <c r="F15" s="76">
        <v>5.8140033840866898E-2</v>
      </c>
    </row>
    <row r="16" spans="1:8" ht="15.75" customHeight="1" x14ac:dyDescent="0.25">
      <c r="B16" s="24" t="s">
        <v>17</v>
      </c>
      <c r="C16" s="76">
        <v>1.28425554362399E-2</v>
      </c>
      <c r="D16" s="76">
        <v>1.28425554362399E-2</v>
      </c>
      <c r="E16" s="76">
        <v>9.6869987772815296E-3</v>
      </c>
      <c r="F16" s="76">
        <v>9.6869987772815296E-3</v>
      </c>
    </row>
    <row r="17" spans="1:8" ht="15.75" customHeight="1" x14ac:dyDescent="0.25">
      <c r="B17" s="24" t="s">
        <v>18</v>
      </c>
      <c r="C17" s="76">
        <v>1.54857231839159E-2</v>
      </c>
      <c r="D17" s="76">
        <v>1.54857231839159E-2</v>
      </c>
      <c r="E17" s="76">
        <v>3.3184335290902103E-2</v>
      </c>
      <c r="F17" s="76">
        <v>3.3184335290902103E-2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2.0804998697946001E-2</v>
      </c>
      <c r="D19" s="76">
        <v>2.0804998697946001E-2</v>
      </c>
      <c r="E19" s="76">
        <v>1.9407523309579299E-2</v>
      </c>
      <c r="F19" s="76">
        <v>1.9407523309579299E-2</v>
      </c>
    </row>
    <row r="20" spans="1:8" ht="15.75" customHeight="1" x14ac:dyDescent="0.25">
      <c r="B20" s="24" t="s">
        <v>21</v>
      </c>
      <c r="C20" s="76">
        <v>7.7355152632200598E-4</v>
      </c>
      <c r="D20" s="76">
        <v>7.7355152632200598E-4</v>
      </c>
      <c r="E20" s="76">
        <v>3.0788433373426806E-3</v>
      </c>
      <c r="F20" s="76">
        <v>3.0788433373426806E-3</v>
      </c>
    </row>
    <row r="21" spans="1:8" ht="15.75" customHeight="1" x14ac:dyDescent="0.25">
      <c r="B21" s="24" t="s">
        <v>22</v>
      </c>
      <c r="C21" s="76">
        <v>9.6177594406101796E-2</v>
      </c>
      <c r="D21" s="76">
        <v>9.6177594406101796E-2</v>
      </c>
      <c r="E21" s="76">
        <v>0.25367395415079103</v>
      </c>
      <c r="F21" s="76">
        <v>0.25367395415079103</v>
      </c>
    </row>
    <row r="22" spans="1:8" ht="15.75" customHeight="1" x14ac:dyDescent="0.25">
      <c r="B22" s="24" t="s">
        <v>23</v>
      </c>
      <c r="C22" s="76">
        <v>0.73706457254051949</v>
      </c>
      <c r="D22" s="76">
        <v>0.73706457254051949</v>
      </c>
      <c r="E22" s="76">
        <v>0.60679408220586784</v>
      </c>
      <c r="F22" s="76">
        <v>0.60679408220586784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3.7100000000000001E-2</v>
      </c>
    </row>
    <row r="27" spans="1:8" ht="15.75" customHeight="1" x14ac:dyDescent="0.25">
      <c r="B27" s="24" t="s">
        <v>39</v>
      </c>
      <c r="C27" s="76">
        <v>3.2000000000000002E-3</v>
      </c>
    </row>
    <row r="28" spans="1:8" ht="15.75" customHeight="1" x14ac:dyDescent="0.25">
      <c r="B28" s="24" t="s">
        <v>40</v>
      </c>
      <c r="C28" s="76">
        <v>0.26539999999999997</v>
      </c>
    </row>
    <row r="29" spans="1:8" ht="15.75" customHeight="1" x14ac:dyDescent="0.25">
      <c r="B29" s="24" t="s">
        <v>41</v>
      </c>
      <c r="C29" s="76">
        <v>8.929999999999999E-2</v>
      </c>
    </row>
    <row r="30" spans="1:8" ht="15.75" customHeight="1" x14ac:dyDescent="0.25">
      <c r="B30" s="24" t="s">
        <v>42</v>
      </c>
      <c r="C30" s="76">
        <v>3.4799999999999998E-2</v>
      </c>
    </row>
    <row r="31" spans="1:8" ht="15.75" customHeight="1" x14ac:dyDescent="0.25">
      <c r="B31" s="24" t="s">
        <v>43</v>
      </c>
      <c r="C31" s="76">
        <v>5.2999999999999999E-2</v>
      </c>
    </row>
    <row r="32" spans="1:8" ht="15.75" customHeight="1" x14ac:dyDescent="0.25">
      <c r="B32" s="24" t="s">
        <v>44</v>
      </c>
      <c r="C32" s="76">
        <v>4.1799999999999997E-2</v>
      </c>
    </row>
    <row r="33" spans="2:3" ht="15.75" customHeight="1" x14ac:dyDescent="0.25">
      <c r="B33" s="24" t="s">
        <v>45</v>
      </c>
      <c r="C33" s="76">
        <v>5.6799999999999996E-2</v>
      </c>
    </row>
    <row r="34" spans="2:3" ht="15.75" customHeight="1" x14ac:dyDescent="0.25">
      <c r="B34" s="24" t="s">
        <v>46</v>
      </c>
      <c r="C34" s="76">
        <v>0.41860000000223513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0.58729793300469479</v>
      </c>
      <c r="D2" s="77">
        <v>0.53790000000000004</v>
      </c>
      <c r="E2" s="77">
        <v>0.53880000000000006</v>
      </c>
      <c r="F2" s="77">
        <v>0.47710000000000002</v>
      </c>
      <c r="G2" s="77">
        <v>0.57399999999999995</v>
      </c>
    </row>
    <row r="3" spans="1:15" ht="15.75" customHeight="1" x14ac:dyDescent="0.25">
      <c r="A3" s="5"/>
      <c r="B3" s="11" t="s">
        <v>118</v>
      </c>
      <c r="C3" s="77">
        <v>0.22850000000000001</v>
      </c>
      <c r="D3" s="77">
        <v>0.22839999999999999</v>
      </c>
      <c r="E3" s="77">
        <v>0.30630000000000002</v>
      </c>
      <c r="F3" s="77">
        <v>0.28770000000000001</v>
      </c>
      <c r="G3" s="77">
        <v>0.30260000000000004</v>
      </c>
    </row>
    <row r="4" spans="1:15" ht="15.75" customHeight="1" x14ac:dyDescent="0.25">
      <c r="A4" s="5"/>
      <c r="B4" s="11" t="s">
        <v>116</v>
      </c>
      <c r="C4" s="78">
        <v>0.1464</v>
      </c>
      <c r="D4" s="78">
        <v>0.14660000000000001</v>
      </c>
      <c r="E4" s="78">
        <v>0.11349999999999999</v>
      </c>
      <c r="F4" s="78">
        <v>0.1641</v>
      </c>
      <c r="G4" s="78">
        <v>9.74E-2</v>
      </c>
    </row>
    <row r="5" spans="1:15" ht="15.75" customHeight="1" x14ac:dyDescent="0.25">
      <c r="A5" s="5"/>
      <c r="B5" s="11" t="s">
        <v>119</v>
      </c>
      <c r="C5" s="78">
        <v>8.6899999999999991E-2</v>
      </c>
      <c r="D5" s="78">
        <v>8.7100000000000011E-2</v>
      </c>
      <c r="E5" s="78">
        <v>4.1500000000000002E-2</v>
      </c>
      <c r="F5" s="78">
        <v>7.0999999999999994E-2</v>
      </c>
      <c r="G5" s="78">
        <v>2.5899999999999999E-2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0.71589999999999998</v>
      </c>
      <c r="D8" s="77">
        <v>0.71589999999999998</v>
      </c>
      <c r="E8" s="77">
        <v>0.73599999999999999</v>
      </c>
      <c r="F8" s="77">
        <v>0.77599999999999991</v>
      </c>
      <c r="G8" s="77">
        <v>0.58479999999999999</v>
      </c>
    </row>
    <row r="9" spans="1:15" ht="15.75" customHeight="1" x14ac:dyDescent="0.25">
      <c r="B9" s="7" t="s">
        <v>121</v>
      </c>
      <c r="C9" s="77">
        <v>0.18239999999999998</v>
      </c>
      <c r="D9" s="77">
        <v>0.18239999999999998</v>
      </c>
      <c r="E9" s="77">
        <v>0.19079999999999997</v>
      </c>
      <c r="F9" s="77">
        <v>0.17559999999999998</v>
      </c>
      <c r="G9" s="77">
        <v>0.30840000000000001</v>
      </c>
    </row>
    <row r="10" spans="1:15" ht="15.75" customHeight="1" x14ac:dyDescent="0.25">
      <c r="B10" s="7" t="s">
        <v>122</v>
      </c>
      <c r="C10" s="78">
        <v>4.1799999999999997E-2</v>
      </c>
      <c r="D10" s="78">
        <v>4.1799999999999997E-2</v>
      </c>
      <c r="E10" s="78">
        <v>4.82E-2</v>
      </c>
      <c r="F10" s="78">
        <v>4.1299999999999996E-2</v>
      </c>
      <c r="G10" s="78">
        <v>8.9200000000000002E-2</v>
      </c>
    </row>
    <row r="11" spans="1:15" ht="15.75" customHeight="1" x14ac:dyDescent="0.25">
      <c r="B11" s="7" t="s">
        <v>123</v>
      </c>
      <c r="C11" s="78">
        <v>5.9900000000000002E-2</v>
      </c>
      <c r="D11" s="78">
        <v>5.9900000000000002E-2</v>
      </c>
      <c r="E11" s="78">
        <v>2.5099999999999997E-2</v>
      </c>
      <c r="F11" s="78">
        <v>7.1350800000000002E-3</v>
      </c>
      <c r="G11" s="78">
        <v>1.7600000000000001E-2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0.54814867350000007</v>
      </c>
      <c r="D14" s="79">
        <v>0.52809382599400001</v>
      </c>
      <c r="E14" s="79">
        <v>0.52809382599400001</v>
      </c>
      <c r="F14" s="79">
        <v>0.246947057985</v>
      </c>
      <c r="G14" s="79">
        <v>0.246947057985</v>
      </c>
      <c r="H14" s="80">
        <v>0.52210999999999996</v>
      </c>
      <c r="I14" s="80">
        <v>0.52210999999999996</v>
      </c>
      <c r="J14" s="80">
        <v>0.52210999999999996</v>
      </c>
      <c r="K14" s="80">
        <v>0.52210999999999996</v>
      </c>
      <c r="L14" s="80">
        <v>0.42996000000000001</v>
      </c>
      <c r="M14" s="80">
        <v>0.42996000000000001</v>
      </c>
      <c r="N14" s="80">
        <v>0.42996000000000001</v>
      </c>
      <c r="O14" s="80">
        <v>0.42996000000000001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0.30606627698067007</v>
      </c>
      <c r="D15" s="77">
        <f t="shared" si="0"/>
        <v>0.29486837975256247</v>
      </c>
      <c r="E15" s="77">
        <f t="shared" si="0"/>
        <v>0.29486837975256247</v>
      </c>
      <c r="F15" s="77">
        <f t="shared" si="0"/>
        <v>0.13788625295067616</v>
      </c>
      <c r="G15" s="77">
        <f t="shared" si="0"/>
        <v>0.13788625295067616</v>
      </c>
      <c r="H15" s="77">
        <f t="shared" si="0"/>
        <v>0.29152722901623079</v>
      </c>
      <c r="I15" s="77">
        <f t="shared" si="0"/>
        <v>0.29152722901623079</v>
      </c>
      <c r="J15" s="77">
        <f t="shared" si="0"/>
        <v>0.29152722901623079</v>
      </c>
      <c r="K15" s="77">
        <f t="shared" si="0"/>
        <v>0.29152722901623079</v>
      </c>
      <c r="L15" s="77">
        <f t="shared" si="0"/>
        <v>0.2400740215430055</v>
      </c>
      <c r="M15" s="77">
        <f t="shared" si="0"/>
        <v>0.2400740215430055</v>
      </c>
      <c r="N15" s="77">
        <f t="shared" si="0"/>
        <v>0.2400740215430055</v>
      </c>
      <c r="O15" s="77">
        <f t="shared" si="0"/>
        <v>0.2400740215430055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0.74819999999999998</v>
      </c>
      <c r="D2" s="78">
        <v>0.55349999999999999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0.12429999999999999</v>
      </c>
      <c r="D3" s="78">
        <v>0.17600000000000002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0.12380000000000001</v>
      </c>
      <c r="D4" s="78">
        <v>0.23710000000000001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3.7000000000000366E-3</v>
      </c>
      <c r="D5" s="77">
        <f t="shared" ref="D5:G5" si="0">1-SUM(D2:D4)</f>
        <v>3.3399999999999985E-2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0.159</v>
      </c>
      <c r="D2" s="28">
        <v>0.1605</v>
      </c>
      <c r="E2" s="28">
        <v>0.15959999999999999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9.1499999999999998E-2</v>
      </c>
      <c r="D4" s="28">
        <v>9.1600000000000001E-2</v>
      </c>
      <c r="E4" s="28">
        <v>9.1600000000000001E-2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0.52809382599400001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0.52210999999999996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0.42996000000000001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0.55349999999999999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6.6360000000000001</v>
      </c>
      <c r="D13" s="28">
        <v>6.3559999999999999</v>
      </c>
      <c r="E13" s="28">
        <v>6.093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0.68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100.26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43.14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1046.78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7.52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2.44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2.58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2.58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2.58</v>
      </c>
      <c r="E13" s="86" t="s">
        <v>201</v>
      </c>
    </row>
    <row r="14" spans="1:5" ht="15.75" customHeight="1" x14ac:dyDescent="0.25">
      <c r="A14" s="11" t="s">
        <v>189</v>
      </c>
      <c r="B14" s="85">
        <v>0.47200000000000003</v>
      </c>
      <c r="C14" s="85">
        <v>0.95</v>
      </c>
      <c r="D14" s="86">
        <v>14.66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15.54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75.150000000000006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1.63</v>
      </c>
      <c r="E17" s="86" t="s">
        <v>201</v>
      </c>
    </row>
    <row r="18" spans="1:5" ht="15.75" customHeight="1" x14ac:dyDescent="0.25">
      <c r="A18" s="53" t="s">
        <v>175</v>
      </c>
      <c r="B18" s="85">
        <v>0.45500000000000002</v>
      </c>
      <c r="C18" s="85">
        <v>0.95</v>
      </c>
      <c r="D18" s="86">
        <v>23.95</v>
      </c>
      <c r="E18" s="86" t="s">
        <v>201</v>
      </c>
    </row>
    <row r="19" spans="1:5" ht="15.75" customHeight="1" x14ac:dyDescent="0.25">
      <c r="A19" s="53" t="s">
        <v>174</v>
      </c>
      <c r="B19" s="85">
        <v>0.58499999999999996</v>
      </c>
      <c r="C19" s="85">
        <v>0.95</v>
      </c>
      <c r="D19" s="86">
        <v>25.39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75.45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94.6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25.76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5.08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20.68</v>
      </c>
      <c r="E24" s="86" t="s">
        <v>201</v>
      </c>
    </row>
    <row r="25" spans="1:5" ht="15.75" customHeight="1" x14ac:dyDescent="0.25">
      <c r="A25" s="53" t="s">
        <v>87</v>
      </c>
      <c r="B25" s="85">
        <v>0.38900000000000001</v>
      </c>
      <c r="C25" s="85">
        <v>0.95</v>
      </c>
      <c r="D25" s="86">
        <v>20.58</v>
      </c>
      <c r="E25" s="86" t="s">
        <v>201</v>
      </c>
    </row>
    <row r="26" spans="1:5" ht="15.75" customHeight="1" x14ac:dyDescent="0.25">
      <c r="A26" s="53" t="s">
        <v>137</v>
      </c>
      <c r="B26" s="85">
        <v>0.64599999999999991</v>
      </c>
      <c r="C26" s="85">
        <v>0.95</v>
      </c>
      <c r="D26" s="86">
        <v>7.49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13.65</v>
      </c>
      <c r="E27" s="86" t="s">
        <v>201</v>
      </c>
    </row>
    <row r="28" spans="1:5" ht="15.75" customHeight="1" x14ac:dyDescent="0.25">
      <c r="A28" s="53" t="s">
        <v>84</v>
      </c>
      <c r="B28" s="85">
        <v>0.748</v>
      </c>
      <c r="C28" s="85">
        <v>0.95</v>
      </c>
      <c r="D28" s="86">
        <v>1.47</v>
      </c>
      <c r="E28" s="86" t="s">
        <v>201</v>
      </c>
    </row>
    <row r="29" spans="1:5" ht="15.75" customHeight="1" x14ac:dyDescent="0.25">
      <c r="A29" s="53" t="s">
        <v>58</v>
      </c>
      <c r="B29" s="85">
        <v>0.58499999999999996</v>
      </c>
      <c r="C29" s="85">
        <v>0.95</v>
      </c>
      <c r="D29" s="86">
        <v>208.91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264.75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280.64</v>
      </c>
      <c r="E31" s="86" t="s">
        <v>201</v>
      </c>
    </row>
    <row r="32" spans="1:5" ht="15.75" customHeight="1" x14ac:dyDescent="0.25">
      <c r="A32" s="53" t="s">
        <v>28</v>
      </c>
      <c r="B32" s="85">
        <v>0.53299999999999992</v>
      </c>
      <c r="C32" s="85">
        <v>0.95</v>
      </c>
      <c r="D32" s="86">
        <v>3.59</v>
      </c>
      <c r="E32" s="86" t="s">
        <v>201</v>
      </c>
    </row>
    <row r="33" spans="1:6" ht="15.75" customHeight="1" x14ac:dyDescent="0.25">
      <c r="A33" s="53" t="s">
        <v>83</v>
      </c>
      <c r="B33" s="85">
        <v>0.95799999999999996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9.0999999999999998E-2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0.47299999999999998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0.48299999999999998</v>
      </c>
      <c r="C38" s="85">
        <v>0.95</v>
      </c>
      <c r="D38" s="86">
        <v>2.66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3.61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2020-08-31T01:50:38Z</dcterms:modified>
</cp:coreProperties>
</file>