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FAA9BECE-5CD8-4082-B3F6-860F4894C535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<sst xmlns="http://schemas.openxmlformats.org/spreadsheetml/2006/main" count="1109" uniqueCount="272">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</sst>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1733375</v>
      </c>
    </row>
    <row r="8" spans="1:3" ht="15" customHeight="1" x14ac:dyDescent="0.25">
      <c r="B8" s="7" t="s">
        <v>106</v>
      </c>
      <c r="C8" s="66">
        <v>0.47229999999999994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0.90525772094726609</v>
      </c>
    </row>
    <row r="11" spans="1:3" ht="15" customHeight="1" x14ac:dyDescent="0.25">
      <c r="B11" s="7" t="s">
        <v>108</v>
      </c>
      <c r="C11" s="66">
        <v>0.93500000000000005</v>
      </c>
    </row>
    <row r="12" spans="1:3" ht="15" customHeight="1" x14ac:dyDescent="0.25">
      <c r="B12" s="7" t="s">
        <v>109</v>
      </c>
      <c r="C12" s="66">
        <v>0.79799999999999993</v>
      </c>
    </row>
    <row r="13" spans="1:3" ht="15" customHeight="1" x14ac:dyDescent="0.25">
      <c r="B13" s="7" t="s">
        <v>110</v>
      </c>
      <c r="C13" s="66">
        <v>0.249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4.0000000000000002E-4</v>
      </c>
    </row>
    <row r="24" spans="1:3" ht="15" customHeight="1" x14ac:dyDescent="0.25">
      <c r="B24" s="20" t="s">
        <v>102</v>
      </c>
      <c r="C24" s="67">
        <v>0.62990000000000002</v>
      </c>
    </row>
    <row r="25" spans="1:3" ht="15" customHeight="1" x14ac:dyDescent="0.25">
      <c r="B25" s="20" t="s">
        <v>103</v>
      </c>
      <c r="C25" s="67">
        <v>0.36969999999999997</v>
      </c>
    </row>
    <row r="26" spans="1:3" ht="15" customHeight="1" x14ac:dyDescent="0.25">
      <c r="B26" s="20" t="s">
        <v>104</v>
      </c>
      <c r="C26" s="67">
        <v>0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</v>
      </c>
    </row>
    <row r="38" spans="1:5" ht="15" customHeight="1" x14ac:dyDescent="0.25">
      <c r="B38" s="16" t="s">
        <v>91</v>
      </c>
      <c r="C38" s="68">
        <v>14.4</v>
      </c>
      <c r="D38" s="17"/>
      <c r="E38" s="18"/>
    </row>
    <row r="39" spans="1:5" ht="15" customHeight="1" x14ac:dyDescent="0.25">
      <c r="B39" s="16" t="s">
        <v>90</v>
      </c>
      <c r="C39" s="68">
        <v>19</v>
      </c>
      <c r="D39" s="17"/>
      <c r="E39" s="17"/>
    </row>
    <row r="40" spans="1:5" ht="15" customHeight="1" x14ac:dyDescent="0.25">
      <c r="B40" s="16" t="s">
        <v>171</v>
      </c>
      <c r="C40" s="68">
        <v>0.82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13.5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2.3900000000000001E-2</v>
      </c>
      <c r="D45" s="17"/>
    </row>
    <row r="46" spans="1:5" ht="15.75" customHeight="1" x14ac:dyDescent="0.25">
      <c r="B46" s="16" t="s">
        <v>11</v>
      </c>
      <c r="C46" s="67">
        <v>8.3400000000000002E-2</v>
      </c>
      <c r="D46" s="17"/>
    </row>
    <row r="47" spans="1:5" ht="15.75" customHeight="1" x14ac:dyDescent="0.25">
      <c r="B47" s="16" t="s">
        <v>12</v>
      </c>
      <c r="C47" s="67">
        <v>0.13639999999999999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0.75629999999999997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7.7727739971724965</v>
      </c>
      <c r="D51" s="17"/>
    </row>
    <row r="52" spans="1:4" ht="15" customHeight="1" x14ac:dyDescent="0.25">
      <c r="B52" s="16" t="s">
        <v>125</v>
      </c>
      <c r="C52" s="65">
        <v>6.1435552296799898</v>
      </c>
    </row>
    <row r="53" spans="1:4" ht="15.75" customHeight="1" x14ac:dyDescent="0.25">
      <c r="B53" s="16" t="s">
        <v>126</v>
      </c>
      <c r="C53" s="65">
        <v>6.1435552296799898</v>
      </c>
    </row>
    <row r="54" spans="1:4" ht="15.75" customHeight="1" x14ac:dyDescent="0.25">
      <c r="B54" s="16" t="s">
        <v>127</v>
      </c>
      <c r="C54" s="65">
        <v>2.7167891495499998</v>
      </c>
    </row>
    <row r="55" spans="1:4" ht="15.75" customHeight="1" x14ac:dyDescent="0.25">
      <c r="B55" s="16" t="s">
        <v>128</v>
      </c>
      <c r="C55" s="65">
        <v>2.7167891495499998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2.1759475900795508E-2</v>
      </c>
    </row>
    <row r="59" spans="1:4" ht="15.75" customHeight="1" x14ac:dyDescent="0.25">
      <c r="B59" s="16" t="s">
        <v>132</v>
      </c>
      <c r="C59" s="66">
        <v>0.59101084272699467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7.7727739971724965</v>
      </c>
      <c r="C2" s="26">
        <f>'Baseline year population inputs'!C52</f>
        <v>6.1435552296799898</v>
      </c>
      <c r="D2" s="26">
        <f>'Baseline year population inputs'!C53</f>
        <v>6.1435552296799898</v>
      </c>
      <c r="E2" s="26">
        <f>'Baseline year population inputs'!C54</f>
        <v>2.7167891495499998</v>
      </c>
      <c r="F2" s="26">
        <f>'Baseline year population inputs'!C55</f>
        <v>2.7167891495499998</v>
      </c>
    </row>
    <row r="3" spans="1:6" ht="15.75" customHeight="1" x14ac:dyDescent="0.25">
      <c r="A3" s="3" t="s">
        <v>65</v>
      </c>
      <c r="B3" s="26">
        <f>frac_mam_1month * 2.6</f>
        <v>0.22619999999999998</v>
      </c>
      <c r="C3" s="26">
        <f>frac_mam_1_5months * 2.6</f>
        <v>0.22619999999999998</v>
      </c>
      <c r="D3" s="26">
        <f>frac_mam_6_11months * 2.6</f>
        <v>0.24049999999999999</v>
      </c>
      <c r="E3" s="26">
        <f>frac_mam_12_23months * 2.6</f>
        <v>0.23686000000000001</v>
      </c>
      <c r="F3" s="26">
        <f>frac_mam_24_59months * 2.6</f>
        <v>0.17238000000000001</v>
      </c>
    </row>
    <row r="4" spans="1:6" ht="15.75" customHeight="1" x14ac:dyDescent="0.25">
      <c r="A4" s="3" t="s">
        <v>66</v>
      </c>
      <c r="B4" s="26">
        <f>frac_sam_1month * 2.6</f>
        <v>0.14637999999999998</v>
      </c>
      <c r="C4" s="26">
        <f>frac_sam_1_5months * 2.6</f>
        <v>0.14637999999999998</v>
      </c>
      <c r="D4" s="26">
        <f>frac_sam_6_11months * 2.6</f>
        <v>0.11154</v>
      </c>
      <c r="E4" s="26">
        <f>frac_sam_12_23months * 2.6</f>
        <v>9.2040000000000011E-2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0.47229999999999994</v>
      </c>
      <c r="E2" s="93">
        <f>food_insecure</f>
        <v>0.47229999999999994</v>
      </c>
      <c r="F2" s="93">
        <f>food_insecure</f>
        <v>0.47229999999999994</v>
      </c>
      <c r="G2" s="93">
        <f>food_insecure</f>
        <v>0.47229999999999994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0.47229999999999994</v>
      </c>
      <c r="F5" s="93">
        <f>food_insecure</f>
        <v>0.47229999999999994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7.7727739971724965</v>
      </c>
      <c r="D7" s="93">
        <f>diarrhoea_1_5mo</f>
        <v>6.1435552296799898</v>
      </c>
      <c r="E7" s="93">
        <f>diarrhoea_6_11mo</f>
        <v>6.1435552296799898</v>
      </c>
      <c r="F7" s="93">
        <f>diarrhoea_12_23mo</f>
        <v>2.7167891495499998</v>
      </c>
      <c r="G7" s="93">
        <f>diarrhoea_24_59mo</f>
        <v>2.7167891495499998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0.47229999999999994</v>
      </c>
      <c r="F8" s="93">
        <f>food_insecure</f>
        <v>0.47229999999999994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7.7727739971724965</v>
      </c>
      <c r="D12" s="93">
        <f>diarrhoea_1_5mo</f>
        <v>6.1435552296799898</v>
      </c>
      <c r="E12" s="93">
        <f>diarrhoea_6_11mo</f>
        <v>6.1435552296799898</v>
      </c>
      <c r="F12" s="93">
        <f>diarrhoea_12_23mo</f>
        <v>2.7167891495499998</v>
      </c>
      <c r="G12" s="93">
        <f>diarrhoea_24_59mo</f>
        <v>2.7167891495499998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0.47229999999999994</v>
      </c>
      <c r="I15" s="93">
        <f>food_insecure</f>
        <v>0.47229999999999994</v>
      </c>
      <c r="J15" s="93">
        <f>food_insecure</f>
        <v>0.47229999999999994</v>
      </c>
      <c r="K15" s="93">
        <f>food_insecure</f>
        <v>0.47229999999999994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0.93500000000000005</v>
      </c>
      <c r="I18" s="93">
        <f>frac_PW_health_facility</f>
        <v>0.93500000000000005</v>
      </c>
      <c r="J18" s="93">
        <f>frac_PW_health_facility</f>
        <v>0.93500000000000005</v>
      </c>
      <c r="K18" s="93">
        <f>frac_PW_health_facility</f>
        <v>0.93500000000000005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0.249</v>
      </c>
      <c r="M24" s="93">
        <f>famplan_unmet_need</f>
        <v>0.249</v>
      </c>
      <c r="N24" s="93">
        <f>famplan_unmet_need</f>
        <v>0.249</v>
      </c>
      <c r="O24" s="93">
        <f>famplan_unmet_need</f>
        <v>0.249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5.5820540199126925E-2</v>
      </c>
      <c r="M25" s="93">
        <f>(1-food_insecure)*(0.49)+food_insecure*(0.7)</f>
        <v>0.58918300000000001</v>
      </c>
      <c r="N25" s="93">
        <f>(1-food_insecure)*(0.49)+food_insecure*(0.7)</f>
        <v>0.58918300000000001</v>
      </c>
      <c r="O25" s="93">
        <f>(1-food_insecure)*(0.49)+food_insecure*(0.7)</f>
        <v>0.58918300000000001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2.3923088656768683E-2</v>
      </c>
      <c r="M26" s="93">
        <f>(1-food_insecure)*(0.21)+food_insecure*(0.3)</f>
        <v>0.25250699999999998</v>
      </c>
      <c r="N26" s="93">
        <f>(1-food_insecure)*(0.21)+food_insecure*(0.3)</f>
        <v>0.25250699999999998</v>
      </c>
      <c r="O26" s="93">
        <f>(1-food_insecure)*(0.21)+food_insecure*(0.3)</f>
        <v>0.25250699999999998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1.4998650196838307E-2</v>
      </c>
      <c r="M27" s="93">
        <f>(1-food_insecure)*(0.3)</f>
        <v>0.15831000000000001</v>
      </c>
      <c r="N27" s="93">
        <f>(1-food_insecure)*(0.3)</f>
        <v>0.15831000000000001</v>
      </c>
      <c r="O27" s="93">
        <f>(1-food_insecure)*(0.3)</f>
        <v>0.15831000000000001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0.90525772094726609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353378</v>
      </c>
      <c r="C2" s="75">
        <v>920000</v>
      </c>
      <c r="D2" s="75">
        <v>1925000</v>
      </c>
      <c r="E2" s="75">
        <v>1798000</v>
      </c>
      <c r="F2" s="75">
        <v>1849000</v>
      </c>
      <c r="G2" s="22">
        <f t="shared" ref="G2:G40" si="0">C2+D2+E2+F2</f>
        <v>6492000</v>
      </c>
      <c r="H2" s="22">
        <f t="shared" ref="H2:H40" si="1">(B2 + stillbirth*B2/(1000-stillbirth))/(1-abortion)</f>
        <v>411740.100552866</v>
      </c>
      <c r="I2" s="22">
        <f>G2-H2</f>
        <v>6080259.8994471338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355205</v>
      </c>
      <c r="C3" s="75">
        <v>906000</v>
      </c>
      <c r="D3" s="75">
        <v>1918000</v>
      </c>
      <c r="E3" s="75">
        <v>1823000</v>
      </c>
      <c r="F3" s="75">
        <v>1784000</v>
      </c>
      <c r="G3" s="22">
        <f t="shared" si="0"/>
        <v>6431000</v>
      </c>
      <c r="H3" s="22">
        <f t="shared" si="1"/>
        <v>413868.83851535968</v>
      </c>
      <c r="I3" s="22">
        <f t="shared" ref="I3:I15" si="3">G3-H3</f>
        <v>6017131.1614846401</v>
      </c>
    </row>
    <row r="4" spans="1:9" ht="15.75" customHeight="1" x14ac:dyDescent="0.25">
      <c r="A4" s="92">
        <f t="shared" si="2"/>
        <v>2022</v>
      </c>
      <c r="B4" s="74">
        <v>356791</v>
      </c>
      <c r="C4" s="75">
        <v>889000</v>
      </c>
      <c r="D4" s="75">
        <v>1907000</v>
      </c>
      <c r="E4" s="75">
        <v>1841000</v>
      </c>
      <c r="F4" s="75">
        <v>1728000</v>
      </c>
      <c r="G4" s="22">
        <f t="shared" si="0"/>
        <v>6365000</v>
      </c>
      <c r="H4" s="22">
        <f t="shared" si="1"/>
        <v>415716.77415220416</v>
      </c>
      <c r="I4" s="22">
        <f t="shared" si="3"/>
        <v>5949283.2258477956</v>
      </c>
    </row>
    <row r="5" spans="1:9" ht="15.75" customHeight="1" x14ac:dyDescent="0.25">
      <c r="A5" s="92" t="str">
        <f t="shared" si="2"/>
        <v/>
      </c>
      <c r="B5" s="74">
        <v>349881.85680000001</v>
      </c>
      <c r="C5" s="75">
        <v>871000</v>
      </c>
      <c r="D5" s="75">
        <v>1894000</v>
      </c>
      <c r="E5" s="75">
        <v>1854000</v>
      </c>
      <c r="F5" s="75">
        <v>1684000</v>
      </c>
      <c r="G5" s="22">
        <f t="shared" si="0"/>
        <v>6303000</v>
      </c>
      <c r="H5" s="22">
        <f t="shared" si="1"/>
        <v>407666.55224845762</v>
      </c>
      <c r="I5" s="22">
        <f t="shared" si="3"/>
        <v>5895333.4477515426</v>
      </c>
    </row>
    <row r="6" spans="1:9" ht="15.75" customHeight="1" x14ac:dyDescent="0.25">
      <c r="A6" s="92" t="str">
        <f t="shared" si="2"/>
        <v/>
      </c>
      <c r="B6" s="74">
        <v>348708.71420000005</v>
      </c>
      <c r="C6" s="75">
        <v>855000</v>
      </c>
      <c r="D6" s="75">
        <v>1877000</v>
      </c>
      <c r="E6" s="75">
        <v>1864000</v>
      </c>
      <c r="F6" s="75">
        <v>1656000</v>
      </c>
      <c r="G6" s="22">
        <f t="shared" si="0"/>
        <v>6252000</v>
      </c>
      <c r="H6" s="22">
        <f t="shared" si="1"/>
        <v>406299.65942522918</v>
      </c>
      <c r="I6" s="22">
        <f t="shared" si="3"/>
        <v>5845700.3405747712</v>
      </c>
    </row>
    <row r="7" spans="1:9" ht="15.75" customHeight="1" x14ac:dyDescent="0.25">
      <c r="A7" s="92" t="str">
        <f t="shared" si="2"/>
        <v/>
      </c>
      <c r="B7" s="74">
        <v>347464.28600000002</v>
      </c>
      <c r="C7" s="75">
        <v>842000</v>
      </c>
      <c r="D7" s="75">
        <v>1858000</v>
      </c>
      <c r="E7" s="75">
        <v>1876000</v>
      </c>
      <c r="F7" s="75">
        <v>1642000</v>
      </c>
      <c r="G7" s="22">
        <f t="shared" si="0"/>
        <v>6218000</v>
      </c>
      <c r="H7" s="22">
        <f t="shared" si="1"/>
        <v>404849.70783741435</v>
      </c>
      <c r="I7" s="22">
        <f t="shared" si="3"/>
        <v>5813150.292162586</v>
      </c>
    </row>
    <row r="8" spans="1:9" ht="15.75" customHeight="1" x14ac:dyDescent="0.25">
      <c r="A8" s="92" t="str">
        <f t="shared" si="2"/>
        <v/>
      </c>
      <c r="B8" s="74">
        <v>344560.79200000002</v>
      </c>
      <c r="C8" s="75">
        <v>834000</v>
      </c>
      <c r="D8" s="75">
        <v>1838000</v>
      </c>
      <c r="E8" s="75">
        <v>1885000</v>
      </c>
      <c r="F8" s="75">
        <v>1647000</v>
      </c>
      <c r="G8" s="22">
        <f t="shared" si="0"/>
        <v>6204000</v>
      </c>
      <c r="H8" s="22">
        <f t="shared" si="1"/>
        <v>401466.6876394545</v>
      </c>
      <c r="I8" s="22">
        <f t="shared" si="3"/>
        <v>5802533.3123605456</v>
      </c>
    </row>
    <row r="9" spans="1:9" ht="15.75" customHeight="1" x14ac:dyDescent="0.25">
      <c r="A9" s="92" t="str">
        <f t="shared" si="2"/>
        <v/>
      </c>
      <c r="B9" s="74">
        <v>341578.34</v>
      </c>
      <c r="C9" s="75">
        <v>829000</v>
      </c>
      <c r="D9" s="75">
        <v>1816000</v>
      </c>
      <c r="E9" s="75">
        <v>1893000</v>
      </c>
      <c r="F9" s="75">
        <v>1670000</v>
      </c>
      <c r="G9" s="22">
        <f t="shared" si="0"/>
        <v>6208000</v>
      </c>
      <c r="H9" s="22">
        <f t="shared" si="1"/>
        <v>397991.66914262081</v>
      </c>
      <c r="I9" s="22">
        <f t="shared" si="3"/>
        <v>5810008.3308573794</v>
      </c>
    </row>
    <row r="10" spans="1:9" ht="15.75" customHeight="1" x14ac:dyDescent="0.25">
      <c r="A10" s="92" t="str">
        <f t="shared" si="2"/>
        <v/>
      </c>
      <c r="B10" s="74">
        <v>338493.33360000001</v>
      </c>
      <c r="C10" s="75">
        <v>827000</v>
      </c>
      <c r="D10" s="75">
        <v>1794000</v>
      </c>
      <c r="E10" s="75">
        <v>1899000</v>
      </c>
      <c r="F10" s="75">
        <v>1704000</v>
      </c>
      <c r="G10" s="22">
        <f t="shared" si="0"/>
        <v>6224000</v>
      </c>
      <c r="H10" s="22">
        <f t="shared" si="1"/>
        <v>394397.15888634499</v>
      </c>
      <c r="I10" s="22">
        <f t="shared" si="3"/>
        <v>5829602.8411136549</v>
      </c>
    </row>
    <row r="11" spans="1:9" ht="15.75" customHeight="1" x14ac:dyDescent="0.25">
      <c r="A11" s="92" t="str">
        <f t="shared" si="2"/>
        <v/>
      </c>
      <c r="B11" s="74">
        <v>335308.54840000003</v>
      </c>
      <c r="C11" s="75">
        <v>826000</v>
      </c>
      <c r="D11" s="75">
        <v>1771000</v>
      </c>
      <c r="E11" s="75">
        <v>1901000</v>
      </c>
      <c r="F11" s="75">
        <v>1740000</v>
      </c>
      <c r="G11" s="22">
        <f t="shared" si="0"/>
        <v>6238000</v>
      </c>
      <c r="H11" s="22">
        <f t="shared" si="1"/>
        <v>390686.39087450702</v>
      </c>
      <c r="I11" s="22">
        <f t="shared" si="3"/>
        <v>5847313.6091254931</v>
      </c>
    </row>
    <row r="12" spans="1:9" ht="15.75" customHeight="1" x14ac:dyDescent="0.25">
      <c r="A12" s="92" t="str">
        <f t="shared" si="2"/>
        <v/>
      </c>
      <c r="B12" s="74">
        <v>332026.76</v>
      </c>
      <c r="C12" s="75">
        <v>827000</v>
      </c>
      <c r="D12" s="75">
        <v>1749000</v>
      </c>
      <c r="E12" s="75">
        <v>1898000</v>
      </c>
      <c r="F12" s="75">
        <v>1770000</v>
      </c>
      <c r="G12" s="22">
        <f t="shared" si="0"/>
        <v>6244000</v>
      </c>
      <c r="H12" s="22">
        <f t="shared" si="1"/>
        <v>386862.59911098686</v>
      </c>
      <c r="I12" s="22">
        <f t="shared" si="3"/>
        <v>5857137.400889013</v>
      </c>
    </row>
    <row r="13" spans="1:9" ht="15.75" customHeight="1" x14ac:dyDescent="0.25">
      <c r="A13" s="92" t="str">
        <f t="shared" si="2"/>
        <v/>
      </c>
      <c r="B13" s="74">
        <v>930000</v>
      </c>
      <c r="C13" s="75">
        <v>1927000</v>
      </c>
      <c r="D13" s="75">
        <v>1769000</v>
      </c>
      <c r="E13" s="75">
        <v>1925000</v>
      </c>
      <c r="F13" s="75">
        <v>1.1771134000000001E-2</v>
      </c>
      <c r="G13" s="22">
        <f t="shared" si="0"/>
        <v>5621000.0117711341</v>
      </c>
      <c r="H13" s="22">
        <f t="shared" si="1"/>
        <v>1083594.0367373333</v>
      </c>
      <c r="I13" s="22">
        <f t="shared" si="3"/>
        <v>4537405.975033801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1.1771134000000001E-2</v>
      </c>
    </row>
    <row r="4" spans="1:8" ht="15.75" customHeight="1" x14ac:dyDescent="0.25">
      <c r="B4" s="24" t="s">
        <v>7</v>
      </c>
      <c r="C4" s="76">
        <v>2.3169959212144292E-2</v>
      </c>
    </row>
    <row r="5" spans="1:8" ht="15.75" customHeight="1" x14ac:dyDescent="0.25">
      <c r="B5" s="24" t="s">
        <v>8</v>
      </c>
      <c r="C5" s="76">
        <v>0.15823738666893439</v>
      </c>
    </row>
    <row r="6" spans="1:8" ht="15.75" customHeight="1" x14ac:dyDescent="0.25">
      <c r="B6" s="24" t="s">
        <v>10</v>
      </c>
      <c r="C6" s="76">
        <v>0.18075952951642626</v>
      </c>
    </row>
    <row r="7" spans="1:8" ht="15.75" customHeight="1" x14ac:dyDescent="0.25">
      <c r="B7" s="24" t="s">
        <v>13</v>
      </c>
      <c r="C7" s="76">
        <v>0.26671714989605022</v>
      </c>
    </row>
    <row r="8" spans="1:8" ht="15.75" customHeight="1" x14ac:dyDescent="0.25">
      <c r="B8" s="24" t="s">
        <v>14</v>
      </c>
      <c r="C8" s="76">
        <v>2.5175396596664778E-3</v>
      </c>
    </row>
    <row r="9" spans="1:8" ht="15.75" customHeight="1" x14ac:dyDescent="0.25">
      <c r="B9" s="24" t="s">
        <v>27</v>
      </c>
      <c r="C9" s="76">
        <v>0.17944703756217803</v>
      </c>
    </row>
    <row r="10" spans="1:8" ht="15.75" customHeight="1" x14ac:dyDescent="0.25">
      <c r="B10" s="24" t="s">
        <v>15</v>
      </c>
      <c r="C10" s="76">
        <v>0.17738026348460023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7.1592633384855997E-2</v>
      </c>
      <c r="D14" s="76">
        <v>7.1592633384855997E-2</v>
      </c>
      <c r="E14" s="76">
        <v>4.4931708620148003E-2</v>
      </c>
      <c r="F14" s="76">
        <v>4.4931708620148003E-2</v>
      </c>
    </row>
    <row r="15" spans="1:8" ht="15.75" customHeight="1" x14ac:dyDescent="0.25">
      <c r="B15" s="24" t="s">
        <v>16</v>
      </c>
      <c r="C15" s="76">
        <v>0.30346898109092302</v>
      </c>
      <c r="D15" s="76">
        <v>0.30346898109092302</v>
      </c>
      <c r="E15" s="76">
        <v>0.148070964041671</v>
      </c>
      <c r="F15" s="76">
        <v>0.148070964041671</v>
      </c>
    </row>
    <row r="16" spans="1:8" ht="15.75" customHeight="1" x14ac:dyDescent="0.25">
      <c r="B16" s="24" t="s">
        <v>17</v>
      </c>
      <c r="C16" s="76">
        <v>1.89829101339473E-2</v>
      </c>
      <c r="D16" s="76">
        <v>1.89829101339473E-2</v>
      </c>
      <c r="E16" s="76">
        <v>2.36047912676411E-2</v>
      </c>
      <c r="F16" s="76">
        <v>2.36047912676411E-2</v>
      </c>
    </row>
    <row r="17" spans="1:8" ht="15.75" customHeight="1" x14ac:dyDescent="0.25">
      <c r="B17" s="24" t="s">
        <v>18</v>
      </c>
      <c r="C17" s="76">
        <v>9.9749012951647303E-4</v>
      </c>
      <c r="D17" s="76">
        <v>9.9749012951647303E-4</v>
      </c>
      <c r="E17" s="76">
        <v>5.4111468919393699E-3</v>
      </c>
      <c r="F17" s="76">
        <v>5.4111468919393699E-3</v>
      </c>
    </row>
    <row r="18" spans="1:8" ht="15.75" customHeight="1" x14ac:dyDescent="0.25">
      <c r="B18" s="24" t="s">
        <v>19</v>
      </c>
      <c r="C18" s="76">
        <v>1.5676868413309699E-6</v>
      </c>
      <c r="D18" s="76">
        <v>1.5676868413309699E-6</v>
      </c>
      <c r="E18" s="76">
        <v>1.2975161031203002E-5</v>
      </c>
      <c r="F18" s="76">
        <v>1.2975161031203002E-5</v>
      </c>
    </row>
    <row r="19" spans="1:8" ht="15.75" customHeight="1" x14ac:dyDescent="0.25">
      <c r="B19" s="24" t="s">
        <v>20</v>
      </c>
      <c r="C19" s="76">
        <v>2.0721851588838304E-2</v>
      </c>
      <c r="D19" s="76">
        <v>2.0721851588838304E-2</v>
      </c>
      <c r="E19" s="76">
        <v>4.5991883396571301E-2</v>
      </c>
      <c r="F19" s="76">
        <v>4.5991883396571301E-2</v>
      </c>
    </row>
    <row r="20" spans="1:8" ht="15.75" customHeight="1" x14ac:dyDescent="0.25">
      <c r="B20" s="24" t="s">
        <v>21</v>
      </c>
      <c r="C20" s="76">
        <v>3.8730522179850004E-3</v>
      </c>
      <c r="D20" s="76">
        <v>3.8730522179850004E-3</v>
      </c>
      <c r="E20" s="76">
        <v>3.5010070067752898E-2</v>
      </c>
      <c r="F20" s="76">
        <v>3.5010070067752898E-2</v>
      </c>
    </row>
    <row r="21" spans="1:8" ht="15.75" customHeight="1" x14ac:dyDescent="0.25">
      <c r="B21" s="24" t="s">
        <v>22</v>
      </c>
      <c r="C21" s="76">
        <v>0.102707222549281</v>
      </c>
      <c r="D21" s="76">
        <v>0.102707222549281</v>
      </c>
      <c r="E21" s="76">
        <v>0.34492975194860798</v>
      </c>
      <c r="F21" s="76">
        <v>0.34492975194860798</v>
      </c>
    </row>
    <row r="22" spans="1:8" ht="15.75" customHeight="1" x14ac:dyDescent="0.25">
      <c r="B22" s="24" t="s">
        <v>23</v>
      </c>
      <c r="C22" s="76">
        <v>0.47765429121781144</v>
      </c>
      <c r="D22" s="76">
        <v>0.47765429121781144</v>
      </c>
      <c r="E22" s="76">
        <v>0.35203670860463721</v>
      </c>
      <c r="F22" s="76">
        <v>0.35203670860463721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4.7699999999999992E-2</v>
      </c>
    </row>
    <row r="27" spans="1:8" ht="15.75" customHeight="1" x14ac:dyDescent="0.25">
      <c r="B27" s="24" t="s">
        <v>39</v>
      </c>
      <c r="C27" s="76">
        <v>1.8600000000000002E-2</v>
      </c>
    </row>
    <row r="28" spans="1:8" ht="15.75" customHeight="1" x14ac:dyDescent="0.25">
      <c r="B28" s="24" t="s">
        <v>40</v>
      </c>
      <c r="C28" s="76">
        <v>0.23170000000000002</v>
      </c>
    </row>
    <row r="29" spans="1:8" ht="15.75" customHeight="1" x14ac:dyDescent="0.25">
      <c r="B29" s="24" t="s">
        <v>41</v>
      </c>
      <c r="C29" s="76">
        <v>0.1396</v>
      </c>
    </row>
    <row r="30" spans="1:8" ht="15.75" customHeight="1" x14ac:dyDescent="0.25">
      <c r="B30" s="24" t="s">
        <v>42</v>
      </c>
      <c r="C30" s="76">
        <v>0.05</v>
      </c>
    </row>
    <row r="31" spans="1:8" ht="15.75" customHeight="1" x14ac:dyDescent="0.25">
      <c r="B31" s="24" t="s">
        <v>43</v>
      </c>
      <c r="C31" s="76">
        <v>6.9099999999999995E-2</v>
      </c>
    </row>
    <row r="32" spans="1:8" ht="15.75" customHeight="1" x14ac:dyDescent="0.25">
      <c r="B32" s="24" t="s">
        <v>44</v>
      </c>
      <c r="C32" s="76">
        <v>0.14699999999999999</v>
      </c>
    </row>
    <row r="33" spans="2:3" ht="15.75" customHeight="1" x14ac:dyDescent="0.25">
      <c r="B33" s="24" t="s">
        <v>45</v>
      </c>
      <c r="C33" s="76">
        <v>0.1244</v>
      </c>
    </row>
    <row r="34" spans="2:3" ht="15.75" customHeight="1" x14ac:dyDescent="0.25">
      <c r="B34" s="24" t="s">
        <v>46</v>
      </c>
      <c r="C34" s="76">
        <v>0.17190000000000003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0.5936617826617826</v>
      </c>
      <c r="D2" s="77">
        <v>0.60250000000000004</v>
      </c>
      <c r="E2" s="77">
        <v>0.53780000000000006</v>
      </c>
      <c r="F2" s="77">
        <v>0.33020000000000005</v>
      </c>
      <c r="G2" s="77">
        <v>0.28739999999999999</v>
      </c>
    </row>
    <row r="3" spans="1:15" ht="15.75" customHeight="1" x14ac:dyDescent="0.25">
      <c r="A3" s="5"/>
      <c r="B3" s="11" t="s">
        <v>118</v>
      </c>
      <c r="C3" s="77">
        <v>0.21600000000000003</v>
      </c>
      <c r="D3" s="77">
        <v>0.21600000000000003</v>
      </c>
      <c r="E3" s="77">
        <v>0.2427</v>
      </c>
      <c r="F3" s="77">
        <v>0.2712</v>
      </c>
      <c r="G3" s="77">
        <v>0.27929999999999999</v>
      </c>
    </row>
    <row r="4" spans="1:15" ht="15.75" customHeight="1" x14ac:dyDescent="0.25">
      <c r="A4" s="5"/>
      <c r="B4" s="11" t="s">
        <v>116</v>
      </c>
      <c r="C4" s="78">
        <v>0.1074</v>
      </c>
      <c r="D4" s="78">
        <v>0.1074</v>
      </c>
      <c r="E4" s="78">
        <v>0.13780000000000001</v>
      </c>
      <c r="F4" s="78">
        <v>0.23149999999999998</v>
      </c>
      <c r="G4" s="78">
        <v>0.24859999999999999</v>
      </c>
    </row>
    <row r="5" spans="1:15" ht="15.75" customHeight="1" x14ac:dyDescent="0.25">
      <c r="A5" s="5"/>
      <c r="B5" s="11" t="s">
        <v>119</v>
      </c>
      <c r="C5" s="78">
        <v>7.400000000000001E-2</v>
      </c>
      <c r="D5" s="78">
        <v>7.400000000000001E-2</v>
      </c>
      <c r="E5" s="78">
        <v>8.1699999999999995E-2</v>
      </c>
      <c r="F5" s="78">
        <v>0.1671</v>
      </c>
      <c r="G5" s="78">
        <v>0.18469999999999998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0.66489999999999994</v>
      </c>
      <c r="D8" s="77">
        <v>0.66489999999999994</v>
      </c>
      <c r="E8" s="77">
        <v>0.65720000000000001</v>
      </c>
      <c r="F8" s="77">
        <v>0.64359999999999995</v>
      </c>
      <c r="G8" s="77">
        <v>0.67879999999999996</v>
      </c>
    </row>
    <row r="9" spans="1:15" ht="15.75" customHeight="1" x14ac:dyDescent="0.25">
      <c r="B9" s="7" t="s">
        <v>121</v>
      </c>
      <c r="C9" s="77">
        <v>0.1918</v>
      </c>
      <c r="D9" s="77">
        <v>0.1918</v>
      </c>
      <c r="E9" s="77">
        <v>0.20749999999999999</v>
      </c>
      <c r="F9" s="77">
        <v>0.22989999999999999</v>
      </c>
      <c r="G9" s="77">
        <v>0.23300000000000001</v>
      </c>
    </row>
    <row r="10" spans="1:15" ht="15.75" customHeight="1" x14ac:dyDescent="0.25">
      <c r="B10" s="7" t="s">
        <v>122</v>
      </c>
      <c r="C10" s="78">
        <v>8.6999999999999994E-2</v>
      </c>
      <c r="D10" s="78">
        <v>8.6999999999999994E-2</v>
      </c>
      <c r="E10" s="78">
        <v>9.2499999999999999E-2</v>
      </c>
      <c r="F10" s="78">
        <v>9.11E-2</v>
      </c>
      <c r="G10" s="78">
        <v>6.6299999999999998E-2</v>
      </c>
    </row>
    <row r="11" spans="1:15" ht="15.75" customHeight="1" x14ac:dyDescent="0.25">
      <c r="B11" s="7" t="s">
        <v>123</v>
      </c>
      <c r="C11" s="78">
        <v>5.6299999999999996E-2</v>
      </c>
      <c r="D11" s="78">
        <v>5.6299999999999996E-2</v>
      </c>
      <c r="E11" s="78">
        <v>4.2900000000000001E-2</v>
      </c>
      <c r="F11" s="78">
        <v>3.5400000000000001E-2</v>
      </c>
      <c r="G11" s="78">
        <v>2.2000000000000002E-2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0.55798007500000002</v>
      </c>
      <c r="D14" s="79">
        <v>0.52895796887199997</v>
      </c>
      <c r="E14" s="79">
        <v>0.52895796887199997</v>
      </c>
      <c r="F14" s="79">
        <v>0.31842903291500002</v>
      </c>
      <c r="G14" s="79">
        <v>0.31842903291500002</v>
      </c>
      <c r="H14" s="80">
        <v>0.38100000000000001</v>
      </c>
      <c r="I14" s="80">
        <v>0.38100000000000001</v>
      </c>
      <c r="J14" s="80">
        <v>0.38100000000000001</v>
      </c>
      <c r="K14" s="80">
        <v>0.38100000000000001</v>
      </c>
      <c r="L14" s="80">
        <v>0.32616999999999996</v>
      </c>
      <c r="M14" s="80">
        <v>0.32616999999999996</v>
      </c>
      <c r="N14" s="80">
        <v>0.32616999999999996</v>
      </c>
      <c r="O14" s="80">
        <v>0.32616999999999996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0.32977227435062167</v>
      </c>
      <c r="D15" s="77">
        <f t="shared" si="0"/>
        <v>0.31261989495020009</v>
      </c>
      <c r="E15" s="77">
        <f t="shared" si="0"/>
        <v>0.31261989495020009</v>
      </c>
      <c r="F15" s="77">
        <f t="shared" si="0"/>
        <v>0.18819501109183609</v>
      </c>
      <c r="G15" s="77">
        <f t="shared" si="0"/>
        <v>0.18819501109183609</v>
      </c>
      <c r="H15" s="77">
        <f t="shared" si="0"/>
        <v>0.22517513107898496</v>
      </c>
      <c r="I15" s="77">
        <f t="shared" si="0"/>
        <v>0.22517513107898496</v>
      </c>
      <c r="J15" s="77">
        <f t="shared" si="0"/>
        <v>0.22517513107898496</v>
      </c>
      <c r="K15" s="77">
        <f t="shared" si="0"/>
        <v>0.22517513107898496</v>
      </c>
      <c r="L15" s="77">
        <f t="shared" si="0"/>
        <v>0.19277000657226381</v>
      </c>
      <c r="M15" s="77">
        <f t="shared" si="0"/>
        <v>0.19277000657226381</v>
      </c>
      <c r="N15" s="77">
        <f t="shared" si="0"/>
        <v>0.19277000657226381</v>
      </c>
      <c r="O15" s="77">
        <f t="shared" si="0"/>
        <v>0.19277000657226381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0.61580000000000001</v>
      </c>
      <c r="D2" s="78">
        <v>0.42259999999999998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0.1583</v>
      </c>
      <c r="D3" s="78">
        <v>0.18679999999999999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0.19089999999999999</v>
      </c>
      <c r="D4" s="78">
        <v>0.33399999999999996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3.5000000000000031E-2</v>
      </c>
      <c r="D5" s="77">
        <f t="shared" ref="D5:G5" si="0">1-SUM(D2:D4)</f>
        <v>5.6600000000000095E-2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0.37890000000000001</v>
      </c>
      <c r="D2" s="28">
        <v>0.37980000000000003</v>
      </c>
      <c r="E2" s="28">
        <v>0.37939999999999996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0.10619999999999999</v>
      </c>
      <c r="D4" s="28">
        <v>0.10619999999999999</v>
      </c>
      <c r="E4" s="28">
        <v>0.10619999999999999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0.52895796887199997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0.38100000000000001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0.32616999999999996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0.42259999999999998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22.308</v>
      </c>
      <c r="D13" s="28">
        <v>21.579000000000001</v>
      </c>
      <c r="E13" s="28">
        <v>20.898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0.82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42.28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58.04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137.80000000000001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3.8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1.59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18.48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19.59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90.15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0.38</v>
      </c>
      <c r="E17" s="86" t="s">
        <v>201</v>
      </c>
    </row>
    <row r="18" spans="1:5" ht="15.75" customHeight="1" x14ac:dyDescent="0.25">
      <c r="A18" s="53" t="s">
        <v>175</v>
      </c>
      <c r="B18" s="85">
        <v>0</v>
      </c>
      <c r="C18" s="85">
        <v>0.95</v>
      </c>
      <c r="D18" s="86">
        <v>3.27</v>
      </c>
      <c r="E18" s="86" t="s">
        <v>201</v>
      </c>
    </row>
    <row r="19" spans="1:5" ht="15.75" customHeight="1" x14ac:dyDescent="0.25">
      <c r="A19" s="53" t="s">
        <v>174</v>
      </c>
      <c r="B19" s="85">
        <v>0.376</v>
      </c>
      <c r="C19" s="85">
        <v>0.95</v>
      </c>
      <c r="D19" s="86">
        <v>3.46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90.45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35.770000000000003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31.54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6.05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26.67</v>
      </c>
      <c r="E24" s="86" t="s">
        <v>201</v>
      </c>
    </row>
    <row r="25" spans="1:5" ht="15.75" customHeight="1" x14ac:dyDescent="0.25">
      <c r="A25" s="53" t="s">
        <v>87</v>
      </c>
      <c r="B25" s="85">
        <v>0.44500000000000001</v>
      </c>
      <c r="C25" s="85">
        <v>0.95</v>
      </c>
      <c r="D25" s="86">
        <v>26.67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6.17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4.82</v>
      </c>
      <c r="E27" s="86" t="s">
        <v>201</v>
      </c>
    </row>
    <row r="28" spans="1:5" ht="15.75" customHeight="1" x14ac:dyDescent="0.25">
      <c r="A28" s="53" t="s">
        <v>84</v>
      </c>
      <c r="B28" s="85">
        <v>0.74099999999999999</v>
      </c>
      <c r="C28" s="85">
        <v>0.95</v>
      </c>
      <c r="D28" s="86">
        <v>0.87</v>
      </c>
      <c r="E28" s="86" t="s">
        <v>201</v>
      </c>
    </row>
    <row r="29" spans="1:5" ht="15.75" customHeight="1" x14ac:dyDescent="0.25">
      <c r="A29" s="53" t="s">
        <v>58</v>
      </c>
      <c r="B29" s="85">
        <v>0.376</v>
      </c>
      <c r="C29" s="85">
        <v>0.95</v>
      </c>
      <c r="D29" s="86">
        <v>76.58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199.77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211.76</v>
      </c>
      <c r="E31" s="86" t="s">
        <v>201</v>
      </c>
    </row>
    <row r="32" spans="1:5" ht="15.75" customHeight="1" x14ac:dyDescent="0.25">
      <c r="A32" s="53" t="s">
        <v>28</v>
      </c>
      <c r="B32" s="85">
        <v>0.69499999999999995</v>
      </c>
      <c r="C32" s="85">
        <v>0.95</v>
      </c>
      <c r="D32" s="86">
        <v>0.75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0.74199999999999999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0.83200000000000007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0.63800000000000001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0.50700000000000001</v>
      </c>
      <c r="C38" s="85">
        <v>0.95</v>
      </c>
      <c r="D38" s="86">
        <v>2.52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0.79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2020-08-31T01:51:04Z</dcterms:modified>
</cp:coreProperties>
</file>