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13CF98A-A4F5-48D0-B6FA-335D60571C16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<sst xmlns="http://schemas.openxmlformats.org/spreadsheetml/2006/main" count="1109" uniqueCount="272">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</sst>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208053</v>
      </c>
    </row>
    <row r="8" spans="1:3" ht="15" customHeight="1" x14ac:dyDescent="0.25">
      <c r="B8" s="7" t="s">
        <v>106</v>
      </c>
      <c r="C8" s="66">
        <v>0.307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0.63727569580078092</v>
      </c>
    </row>
    <row r="11" spans="1:3" ht="15" customHeight="1" x14ac:dyDescent="0.25">
      <c r="B11" s="7" t="s">
        <v>108</v>
      </c>
      <c r="C11" s="66">
        <v>0.76700000000000002</v>
      </c>
    </row>
    <row r="12" spans="1:3" ht="15" customHeight="1" x14ac:dyDescent="0.25">
      <c r="B12" s="7" t="s">
        <v>109</v>
      </c>
      <c r="C12" s="66">
        <v>0.70900000000000007</v>
      </c>
    </row>
    <row r="13" spans="1:3" ht="15" customHeight="1" x14ac:dyDescent="0.25">
      <c r="B13" s="7" t="s">
        <v>110</v>
      </c>
      <c r="C13" s="66">
        <v>0.53900000000000003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0.05</v>
      </c>
    </row>
    <row r="24" spans="1:3" ht="15" customHeight="1" x14ac:dyDescent="0.25">
      <c r="B24" s="20" t="s">
        <v>102</v>
      </c>
      <c r="C24" s="67">
        <v>0.46779999999999999</v>
      </c>
    </row>
    <row r="25" spans="1:3" ht="15" customHeight="1" x14ac:dyDescent="0.25">
      <c r="B25" s="20" t="s">
        <v>103</v>
      </c>
      <c r="C25" s="67">
        <v>0.38689999999999997</v>
      </c>
    </row>
    <row r="26" spans="1:3" ht="15" customHeight="1" x14ac:dyDescent="0.25">
      <c r="B26" s="20" t="s">
        <v>104</v>
      </c>
      <c r="C26" s="67">
        <v>9.530000000000001E-2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20.7</v>
      </c>
    </row>
    <row r="38" spans="1:5" ht="15" customHeight="1" x14ac:dyDescent="0.25">
      <c r="B38" s="16" t="s">
        <v>91</v>
      </c>
      <c r="C38" s="68">
        <v>40.799999999999997</v>
      </c>
      <c r="D38" s="17"/>
      <c r="E38" s="18"/>
    </row>
    <row r="39" spans="1:5" ht="15" customHeight="1" x14ac:dyDescent="0.25">
      <c r="B39" s="16" t="s">
        <v>90</v>
      </c>
      <c r="C39" s="68">
        <v>47.6</v>
      </c>
      <c r="D39" s="17"/>
      <c r="E39" s="17"/>
    </row>
    <row r="40" spans="1:5" ht="15" customHeight="1" x14ac:dyDescent="0.25">
      <c r="B40" s="16" t="s">
        <v>171</v>
      </c>
      <c r="C40" s="68">
        <v>3.68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2.7000000000000003E-2</v>
      </c>
      <c r="D45" s="17"/>
    </row>
    <row r="46" spans="1:5" ht="15.75" customHeight="1" x14ac:dyDescent="0.25">
      <c r="B46" s="16" t="s">
        <v>11</v>
      </c>
      <c r="C46" s="67">
        <v>9.35E-2</v>
      </c>
      <c r="D46" s="17"/>
    </row>
    <row r="47" spans="1:5" ht="15.75" customHeight="1" x14ac:dyDescent="0.25">
      <c r="B47" s="16" t="s">
        <v>12</v>
      </c>
      <c r="C47" s="67">
        <v>0.23620000000000002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0.64329999999999998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2.6463538219675002</v>
      </c>
      <c r="D51" s="17"/>
    </row>
    <row r="52" spans="1:4" ht="15" customHeight="1" x14ac:dyDescent="0.25">
      <c r="B52" s="16" t="s">
        <v>125</v>
      </c>
      <c r="C52" s="65">
        <v>2.5573027489900002</v>
      </c>
    </row>
    <row r="53" spans="1:4" ht="15.75" customHeight="1" x14ac:dyDescent="0.25">
      <c r="B53" s="16" t="s">
        <v>126</v>
      </c>
      <c r="C53" s="65">
        <v>2.5573027489900002</v>
      </c>
    </row>
    <row r="54" spans="1:4" ht="15.75" customHeight="1" x14ac:dyDescent="0.25">
      <c r="B54" s="16" t="s">
        <v>127</v>
      </c>
      <c r="C54" s="65">
        <v>1.8550822462399998</v>
      </c>
    </row>
    <row r="55" spans="1:4" ht="15.75" customHeight="1" x14ac:dyDescent="0.25">
      <c r="B55" s="16" t="s">
        <v>128</v>
      </c>
      <c r="C55" s="65">
        <v>1.8550822462399998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0.57312156328470099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2.6463538219675002</v>
      </c>
      <c r="C2" s="26">
        <f>'Baseline year population inputs'!C52</f>
        <v>2.5573027489900002</v>
      </c>
      <c r="D2" s="26">
        <f>'Baseline year population inputs'!C53</f>
        <v>2.5573027489900002</v>
      </c>
      <c r="E2" s="26">
        <f>'Baseline year population inputs'!C54</f>
        <v>1.8550822462399998</v>
      </c>
      <c r="F2" s="26">
        <f>'Baseline year population inputs'!C55</f>
        <v>1.8550822462399998</v>
      </c>
    </row>
    <row r="3" spans="1:6" ht="15.75" customHeight="1" x14ac:dyDescent="0.25">
      <c r="A3" s="3" t="s">
        <v>65</v>
      </c>
      <c r="B3" s="26">
        <f>frac_mam_1month * 2.6</f>
        <v>0.2626</v>
      </c>
      <c r="C3" s="26">
        <f>frac_mam_1_5months * 2.6</f>
        <v>0.2626</v>
      </c>
      <c r="D3" s="26">
        <f>frac_mam_6_11months * 2.6</f>
        <v>0.3861</v>
      </c>
      <c r="E3" s="26">
        <f>frac_mam_12_23months * 2.6</f>
        <v>0.39702000000000004</v>
      </c>
      <c r="F3" s="26">
        <f>frac_mam_24_59months * 2.6</f>
        <v>0.37076000000000003</v>
      </c>
    </row>
    <row r="4" spans="1:6" ht="15.75" customHeight="1" x14ac:dyDescent="0.25">
      <c r="A4" s="3" t="s">
        <v>66</v>
      </c>
      <c r="B4" s="26">
        <f>frac_sam_1month * 2.6</f>
        <v>0.35100000000000003</v>
      </c>
      <c r="C4" s="26">
        <f>frac_sam_1_5months * 2.6</f>
        <v>0.35100000000000003</v>
      </c>
      <c r="D4" s="26">
        <f>frac_sam_6_11months * 2.6</f>
        <v>0.31824000000000002</v>
      </c>
      <c r="E4" s="26">
        <f>frac_sam_12_23months * 2.6</f>
        <v>0.29353999999999997</v>
      </c>
      <c r="F4" s="26">
        <f>frac_sam_24_59months * 2.6</f>
        <v>0.22853999999999999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0.307</v>
      </c>
      <c r="E2" s="93">
        <f>food_insecure</f>
        <v>0.307</v>
      </c>
      <c r="F2" s="93">
        <f>food_insecure</f>
        <v>0.307</v>
      </c>
      <c r="G2" s="93">
        <f>food_insecure</f>
        <v>0.307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0.307</v>
      </c>
      <c r="F5" s="93">
        <f>food_insecure</f>
        <v>0.307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2.6463538219675002</v>
      </c>
      <c r="D7" s="93">
        <f>diarrhoea_1_5mo</f>
        <v>2.5573027489900002</v>
      </c>
      <c r="E7" s="93">
        <f>diarrhoea_6_11mo</f>
        <v>2.5573027489900002</v>
      </c>
      <c r="F7" s="93">
        <f>diarrhoea_12_23mo</f>
        <v>1.8550822462399998</v>
      </c>
      <c r="G7" s="93">
        <f>diarrhoea_24_59mo</f>
        <v>1.8550822462399998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0.307</v>
      </c>
      <c r="F8" s="93">
        <f>food_insecure</f>
        <v>0.307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2.6463538219675002</v>
      </c>
      <c r="D12" s="93">
        <f>diarrhoea_1_5mo</f>
        <v>2.5573027489900002</v>
      </c>
      <c r="E12" s="93">
        <f>diarrhoea_6_11mo</f>
        <v>2.5573027489900002</v>
      </c>
      <c r="F12" s="93">
        <f>diarrhoea_12_23mo</f>
        <v>1.8550822462399998</v>
      </c>
      <c r="G12" s="93">
        <f>diarrhoea_24_59mo</f>
        <v>1.8550822462399998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0.307</v>
      </c>
      <c r="I15" s="93">
        <f>food_insecure</f>
        <v>0.307</v>
      </c>
      <c r="J15" s="93">
        <f>food_insecure</f>
        <v>0.307</v>
      </c>
      <c r="K15" s="93">
        <f>food_insecure</f>
        <v>0.307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0.76700000000000002</v>
      </c>
      <c r="I18" s="93">
        <f>frac_PW_health_facility</f>
        <v>0.76700000000000002</v>
      </c>
      <c r="J18" s="93">
        <f>frac_PW_health_facility</f>
        <v>0.76700000000000002</v>
      </c>
      <c r="K18" s="93">
        <f>frac_PW_health_facility</f>
        <v>0.76700000000000002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0.53900000000000003</v>
      </c>
      <c r="M24" s="93">
        <f>famplan_unmet_need</f>
        <v>0.53900000000000003</v>
      </c>
      <c r="N24" s="93">
        <f>famplan_unmet_need</f>
        <v>0.53900000000000003</v>
      </c>
      <c r="O24" s="93">
        <f>famplan_unmet_need</f>
        <v>0.53900000000000003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0.20111974494934101</v>
      </c>
      <c r="M25" s="93">
        <f>(1-food_insecure)*(0.49)+food_insecure*(0.7)</f>
        <v>0.55447000000000002</v>
      </c>
      <c r="N25" s="93">
        <f>(1-food_insecure)*(0.49)+food_insecure*(0.7)</f>
        <v>0.55447000000000002</v>
      </c>
      <c r="O25" s="93">
        <f>(1-food_insecure)*(0.49)+food_insecure*(0.7)</f>
        <v>0.55447000000000002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8.6194176406860445E-2</v>
      </c>
      <c r="M26" s="93">
        <f>(1-food_insecure)*(0.21)+food_insecure*(0.3)</f>
        <v>0.23763000000000001</v>
      </c>
      <c r="N26" s="93">
        <f>(1-food_insecure)*(0.21)+food_insecure*(0.3)</f>
        <v>0.23763000000000001</v>
      </c>
      <c r="O26" s="93">
        <f>(1-food_insecure)*(0.21)+food_insecure*(0.3)</f>
        <v>0.23763000000000001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7.5410382843017654E-2</v>
      </c>
      <c r="M27" s="93">
        <f>(1-food_insecure)*(0.3)</f>
        <v>0.2079</v>
      </c>
      <c r="N27" s="93">
        <f>(1-food_insecure)*(0.3)</f>
        <v>0.2079</v>
      </c>
      <c r="O27" s="93">
        <f>(1-food_insecure)*(0.3)</f>
        <v>0.2079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0.63727569580078092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38554</v>
      </c>
      <c r="C2" s="75">
        <v>76000</v>
      </c>
      <c r="D2" s="75">
        <v>120000</v>
      </c>
      <c r="E2" s="75">
        <v>541000</v>
      </c>
      <c r="F2" s="75">
        <v>380000</v>
      </c>
      <c r="G2" s="22">
        <f t="shared" ref="G2:G40" si="0">C2+D2+E2+F2</f>
        <v>1117000</v>
      </c>
      <c r="H2" s="22">
        <f t="shared" ref="H2:H40" si="1">(B2 + stillbirth*B2/(1000-stillbirth))/(1-abortion)</f>
        <v>45118.043706715158</v>
      </c>
      <c r="I2" s="22">
        <f>G2-H2</f>
        <v>1071881.9562932849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39104</v>
      </c>
      <c r="C3" s="75">
        <v>77000</v>
      </c>
      <c r="D3" s="75">
        <v>125000</v>
      </c>
      <c r="E3" s="75">
        <v>553000</v>
      </c>
      <c r="F3" s="75">
        <v>394000</v>
      </c>
      <c r="G3" s="22">
        <f t="shared" si="0"/>
        <v>1149000</v>
      </c>
      <c r="H3" s="22">
        <f t="shared" si="1"/>
        <v>45761.684419447782</v>
      </c>
      <c r="I3" s="22">
        <f t="shared" ref="I3:I15" si="3">G3-H3</f>
        <v>1103238.3155805522</v>
      </c>
    </row>
    <row r="4" spans="1:9" ht="15.75" customHeight="1" x14ac:dyDescent="0.25">
      <c r="A4" s="92">
        <f t="shared" si="2"/>
        <v>2022</v>
      </c>
      <c r="B4" s="74">
        <v>39601</v>
      </c>
      <c r="C4" s="75">
        <v>79000</v>
      </c>
      <c r="D4" s="75">
        <v>129000</v>
      </c>
      <c r="E4" s="75">
        <v>563000</v>
      </c>
      <c r="F4" s="75">
        <v>408000</v>
      </c>
      <c r="G4" s="22">
        <f t="shared" si="0"/>
        <v>1179000</v>
      </c>
      <c r="H4" s="22">
        <f t="shared" si="1"/>
        <v>46343.301572589793</v>
      </c>
      <c r="I4" s="22">
        <f t="shared" si="3"/>
        <v>1132656.6984274101</v>
      </c>
    </row>
    <row r="5" spans="1:9" ht="15.75" customHeight="1" x14ac:dyDescent="0.25">
      <c r="A5" s="92" t="str">
        <f t="shared" si="2"/>
        <v/>
      </c>
      <c r="B5" s="74">
        <v>48456.397200000014</v>
      </c>
      <c r="C5" s="75">
        <v>82000</v>
      </c>
      <c r="D5" s="75">
        <v>132000</v>
      </c>
      <c r="E5" s="75">
        <v>575000</v>
      </c>
      <c r="F5" s="75">
        <v>422000</v>
      </c>
      <c r="G5" s="22">
        <f t="shared" si="0"/>
        <v>1211000</v>
      </c>
      <c r="H5" s="22">
        <f t="shared" si="1"/>
        <v>56706.381873205137</v>
      </c>
      <c r="I5" s="22">
        <f t="shared" si="3"/>
        <v>1154293.6181267949</v>
      </c>
    </row>
    <row r="6" spans="1:9" ht="15.75" customHeight="1" x14ac:dyDescent="0.25">
      <c r="A6" s="92" t="str">
        <f t="shared" si="2"/>
        <v/>
      </c>
      <c r="B6" s="74">
        <v>49084.844800000013</v>
      </c>
      <c r="C6" s="75">
        <v>84000</v>
      </c>
      <c r="D6" s="75">
        <v>136000</v>
      </c>
      <c r="E6" s="75">
        <v>586000</v>
      </c>
      <c r="F6" s="75">
        <v>436000</v>
      </c>
      <c r="G6" s="22">
        <f t="shared" si="0"/>
        <v>1242000</v>
      </c>
      <c r="H6" s="22">
        <f t="shared" si="1"/>
        <v>57441.826348076233</v>
      </c>
      <c r="I6" s="22">
        <f t="shared" si="3"/>
        <v>1184558.1736519237</v>
      </c>
    </row>
    <row r="7" spans="1:9" ht="15.75" customHeight="1" x14ac:dyDescent="0.25">
      <c r="A7" s="92" t="str">
        <f t="shared" si="2"/>
        <v/>
      </c>
      <c r="B7" s="74">
        <v>49729.536</v>
      </c>
      <c r="C7" s="75">
        <v>87000</v>
      </c>
      <c r="D7" s="75">
        <v>139000</v>
      </c>
      <c r="E7" s="75">
        <v>598000</v>
      </c>
      <c r="F7" s="75">
        <v>449000</v>
      </c>
      <c r="G7" s="22">
        <f t="shared" si="0"/>
        <v>1273000</v>
      </c>
      <c r="H7" s="22">
        <f t="shared" si="1"/>
        <v>58196.279990731571</v>
      </c>
      <c r="I7" s="22">
        <f t="shared" si="3"/>
        <v>1214803.7200092685</v>
      </c>
    </row>
    <row r="8" spans="1:9" ht="15.75" customHeight="1" x14ac:dyDescent="0.25">
      <c r="A8" s="92" t="str">
        <f t="shared" si="2"/>
        <v/>
      </c>
      <c r="B8" s="74">
        <v>50264.483999999997</v>
      </c>
      <c r="C8" s="75">
        <v>89000</v>
      </c>
      <c r="D8" s="75">
        <v>141000</v>
      </c>
      <c r="E8" s="75">
        <v>609000</v>
      </c>
      <c r="F8" s="75">
        <v>462000</v>
      </c>
      <c r="G8" s="22">
        <f t="shared" si="0"/>
        <v>1301000</v>
      </c>
      <c r="H8" s="22">
        <f t="shared" si="1"/>
        <v>58822.306012540459</v>
      </c>
      <c r="I8" s="22">
        <f t="shared" si="3"/>
        <v>1242177.6939874596</v>
      </c>
    </row>
    <row r="9" spans="1:9" ht="15.75" customHeight="1" x14ac:dyDescent="0.25">
      <c r="A9" s="92" t="str">
        <f t="shared" si="2"/>
        <v/>
      </c>
      <c r="B9" s="74">
        <v>50776.991999999998</v>
      </c>
      <c r="C9" s="75">
        <v>91000</v>
      </c>
      <c r="D9" s="75">
        <v>143000</v>
      </c>
      <c r="E9" s="75">
        <v>620000</v>
      </c>
      <c r="F9" s="75">
        <v>475000</v>
      </c>
      <c r="G9" s="22">
        <f t="shared" si="0"/>
        <v>1329000</v>
      </c>
      <c r="H9" s="22">
        <f t="shared" si="1"/>
        <v>59422.071493269861</v>
      </c>
      <c r="I9" s="22">
        <f t="shared" si="3"/>
        <v>1269577.9285067301</v>
      </c>
    </row>
    <row r="10" spans="1:9" ht="15.75" customHeight="1" x14ac:dyDescent="0.25">
      <c r="A10" s="92" t="str">
        <f t="shared" si="2"/>
        <v/>
      </c>
      <c r="B10" s="74">
        <v>51298.415999999997</v>
      </c>
      <c r="C10" s="75">
        <v>92000</v>
      </c>
      <c r="D10" s="75">
        <v>145000</v>
      </c>
      <c r="E10" s="75">
        <v>633000</v>
      </c>
      <c r="F10" s="75">
        <v>488000</v>
      </c>
      <c r="G10" s="22">
        <f t="shared" si="0"/>
        <v>1358000</v>
      </c>
      <c r="H10" s="22">
        <f t="shared" si="1"/>
        <v>60032.270975080566</v>
      </c>
      <c r="I10" s="22">
        <f t="shared" si="3"/>
        <v>1297967.7290249194</v>
      </c>
    </row>
    <row r="11" spans="1:9" ht="15.75" customHeight="1" x14ac:dyDescent="0.25">
      <c r="A11" s="92" t="str">
        <f t="shared" si="2"/>
        <v/>
      </c>
      <c r="B11" s="74">
        <v>51796.72</v>
      </c>
      <c r="C11" s="75">
        <v>94000</v>
      </c>
      <c r="D11" s="75">
        <v>148000</v>
      </c>
      <c r="E11" s="75">
        <v>647000</v>
      </c>
      <c r="F11" s="75">
        <v>501000</v>
      </c>
      <c r="G11" s="22">
        <f t="shared" si="0"/>
        <v>1390000</v>
      </c>
      <c r="H11" s="22">
        <f t="shared" si="1"/>
        <v>60615.41414183969</v>
      </c>
      <c r="I11" s="22">
        <f t="shared" si="3"/>
        <v>1329384.5858581604</v>
      </c>
    </row>
    <row r="12" spans="1:9" ht="15.75" customHeight="1" x14ac:dyDescent="0.25">
      <c r="A12" s="92" t="str">
        <f t="shared" si="2"/>
        <v/>
      </c>
      <c r="B12" s="74">
        <v>52271.904000000002</v>
      </c>
      <c r="C12" s="75">
        <v>96000</v>
      </c>
      <c r="D12" s="75">
        <v>150000</v>
      </c>
      <c r="E12" s="75">
        <v>664000</v>
      </c>
      <c r="F12" s="75">
        <v>513000</v>
      </c>
      <c r="G12" s="22">
        <f t="shared" si="0"/>
        <v>1423000</v>
      </c>
      <c r="H12" s="22">
        <f t="shared" si="1"/>
        <v>61171.500993547212</v>
      </c>
      <c r="I12" s="22">
        <f t="shared" si="3"/>
        <v>1361828.4990064527</v>
      </c>
    </row>
    <row r="13" spans="1:9" ht="15.75" customHeight="1" x14ac:dyDescent="0.25">
      <c r="A13" s="92" t="str">
        <f t="shared" si="2"/>
        <v/>
      </c>
      <c r="B13" s="74">
        <v>75000</v>
      </c>
      <c r="C13" s="75">
        <v>114000</v>
      </c>
      <c r="D13" s="75">
        <v>528000</v>
      </c>
      <c r="E13" s="75">
        <v>367000</v>
      </c>
      <c r="F13" s="75">
        <v>2.2022893500000001E-2</v>
      </c>
      <c r="G13" s="22">
        <f t="shared" si="0"/>
        <v>1009000.0220228935</v>
      </c>
      <c r="H13" s="22">
        <f t="shared" si="1"/>
        <v>87769.1880999024</v>
      </c>
      <c r="I13" s="22">
        <f t="shared" si="3"/>
        <v>921230.83392299118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2.2022893500000001E-2</v>
      </c>
    </row>
    <row r="4" spans="1:8" ht="15.75" customHeight="1" x14ac:dyDescent="0.25">
      <c r="B4" s="24" t="s">
        <v>7</v>
      </c>
      <c r="C4" s="76">
        <v>0.14811197956837813</v>
      </c>
    </row>
    <row r="5" spans="1:8" ht="15.75" customHeight="1" x14ac:dyDescent="0.25">
      <c r="B5" s="24" t="s">
        <v>8</v>
      </c>
      <c r="C5" s="76">
        <v>0.11639554773423692</v>
      </c>
    </row>
    <row r="6" spans="1:8" ht="15.75" customHeight="1" x14ac:dyDescent="0.25">
      <c r="B6" s="24" t="s">
        <v>10</v>
      </c>
      <c r="C6" s="76">
        <v>0.11828868577428105</v>
      </c>
    </row>
    <row r="7" spans="1:8" ht="15.75" customHeight="1" x14ac:dyDescent="0.25">
      <c r="B7" s="24" t="s">
        <v>13</v>
      </c>
      <c r="C7" s="76">
        <v>0.25447579338959925</v>
      </c>
    </row>
    <row r="8" spans="1:8" ht="15.75" customHeight="1" x14ac:dyDescent="0.25">
      <c r="B8" s="24" t="s">
        <v>14</v>
      </c>
      <c r="C8" s="76">
        <v>2.5909074779199132E-3</v>
      </c>
    </row>
    <row r="9" spans="1:8" ht="15.75" customHeight="1" x14ac:dyDescent="0.25">
      <c r="B9" s="24" t="s">
        <v>27</v>
      </c>
      <c r="C9" s="76">
        <v>0.16861596210538399</v>
      </c>
    </row>
    <row r="10" spans="1:8" ht="15.75" customHeight="1" x14ac:dyDescent="0.25">
      <c r="B10" s="24" t="s">
        <v>15</v>
      </c>
      <c r="C10" s="76">
        <v>0.16949823045020074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0.10642646490407399</v>
      </c>
      <c r="D14" s="76">
        <v>0.10642646490407399</v>
      </c>
      <c r="E14" s="76">
        <v>0.112138684092456</v>
      </c>
      <c r="F14" s="76">
        <v>0.112138684092456</v>
      </c>
    </row>
    <row r="15" spans="1:8" ht="15.75" customHeight="1" x14ac:dyDescent="0.25">
      <c r="B15" s="24" t="s">
        <v>16</v>
      </c>
      <c r="C15" s="76">
        <v>0.37850296014790502</v>
      </c>
      <c r="D15" s="76">
        <v>0.37850296014790502</v>
      </c>
      <c r="E15" s="76">
        <v>0.24570292361294199</v>
      </c>
      <c r="F15" s="76">
        <v>0.24570292361294199</v>
      </c>
    </row>
    <row r="16" spans="1:8" ht="15.75" customHeight="1" x14ac:dyDescent="0.25">
      <c r="B16" s="24" t="s">
        <v>17</v>
      </c>
      <c r="C16" s="76">
        <v>4.1169503354516704E-2</v>
      </c>
      <c r="D16" s="76">
        <v>4.1169503354516704E-2</v>
      </c>
      <c r="E16" s="76">
        <v>3.0501382414109001E-2</v>
      </c>
      <c r="F16" s="76">
        <v>3.0501382414109001E-2</v>
      </c>
    </row>
    <row r="17" spans="1:8" ht="15.75" customHeight="1" x14ac:dyDescent="0.25">
      <c r="B17" s="24" t="s">
        <v>18</v>
      </c>
      <c r="C17" s="76">
        <v>2.8735551608615201E-3</v>
      </c>
      <c r="D17" s="76">
        <v>2.8735551608615201E-3</v>
      </c>
      <c r="E17" s="76">
        <v>1.2432779555789399E-2</v>
      </c>
      <c r="F17" s="76">
        <v>1.2432779555789399E-2</v>
      </c>
    </row>
    <row r="18" spans="1:8" ht="15.75" customHeight="1" x14ac:dyDescent="0.25">
      <c r="B18" s="24" t="s">
        <v>19</v>
      </c>
      <c r="C18" s="76">
        <v>3.8558419592564004E-4</v>
      </c>
      <c r="D18" s="76">
        <v>3.8558419592564004E-4</v>
      </c>
      <c r="E18" s="76">
        <v>4.8451166335659602E-4</v>
      </c>
      <c r="F18" s="76">
        <v>4.8451166335659602E-4</v>
      </c>
    </row>
    <row r="19" spans="1:8" ht="15.75" customHeight="1" x14ac:dyDescent="0.25">
      <c r="B19" s="24" t="s">
        <v>20</v>
      </c>
      <c r="C19" s="76">
        <v>2.00985821288257E-2</v>
      </c>
      <c r="D19" s="76">
        <v>2.00985821288257E-2</v>
      </c>
      <c r="E19" s="76">
        <v>3.6779454055091497E-2</v>
      </c>
      <c r="F19" s="76">
        <v>3.6779454055091497E-2</v>
      </c>
    </row>
    <row r="20" spans="1:8" ht="15.75" customHeight="1" x14ac:dyDescent="0.25">
      <c r="B20" s="24" t="s">
        <v>21</v>
      </c>
      <c r="C20" s="76">
        <v>2.1121706912781601E-2</v>
      </c>
      <c r="D20" s="76">
        <v>2.1121706912781601E-2</v>
      </c>
      <c r="E20" s="76">
        <v>0.12939197196403801</v>
      </c>
      <c r="F20" s="76">
        <v>0.12939197196403801</v>
      </c>
    </row>
    <row r="21" spans="1:8" ht="15.75" customHeight="1" x14ac:dyDescent="0.25">
      <c r="B21" s="24" t="s">
        <v>22</v>
      </c>
      <c r="C21" s="76">
        <v>5.20081064887081E-2</v>
      </c>
      <c r="D21" s="76">
        <v>5.20081064887081E-2</v>
      </c>
      <c r="E21" s="76">
        <v>0.142364776306909</v>
      </c>
      <c r="F21" s="76">
        <v>0.142364776306909</v>
      </c>
    </row>
    <row r="22" spans="1:8" ht="15.75" customHeight="1" x14ac:dyDescent="0.25">
      <c r="B22" s="24" t="s">
        <v>23</v>
      </c>
      <c r="C22" s="76">
        <v>0.37741353670640176</v>
      </c>
      <c r="D22" s="76">
        <v>0.37741353670640176</v>
      </c>
      <c r="E22" s="76">
        <v>0.2902035163353085</v>
      </c>
      <c r="F22" s="76">
        <v>0.2902035163353085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4.8000000000000001E-2</v>
      </c>
    </row>
    <row r="27" spans="1:8" ht="15.75" customHeight="1" x14ac:dyDescent="0.25">
      <c r="B27" s="24" t="s">
        <v>39</v>
      </c>
      <c r="C27" s="76">
        <v>1.9099999999999999E-2</v>
      </c>
    </row>
    <row r="28" spans="1:8" ht="15.75" customHeight="1" x14ac:dyDescent="0.25">
      <c r="B28" s="24" t="s">
        <v>40</v>
      </c>
      <c r="C28" s="76">
        <v>0.22940000000000002</v>
      </c>
    </row>
    <row r="29" spans="1:8" ht="15.75" customHeight="1" x14ac:dyDescent="0.25">
      <c r="B29" s="24" t="s">
        <v>41</v>
      </c>
      <c r="C29" s="76">
        <v>0.1384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0.14899999999999999</v>
      </c>
    </row>
    <row r="33" spans="2:3" ht="15.75" customHeight="1" x14ac:dyDescent="0.25">
      <c r="B33" s="24" t="s">
        <v>45</v>
      </c>
      <c r="C33" s="76">
        <v>0.12240000000000001</v>
      </c>
    </row>
    <row r="34" spans="2:3" ht="15.75" customHeight="1" x14ac:dyDescent="0.25">
      <c r="B34" s="24" t="s">
        <v>46</v>
      </c>
      <c r="C34" s="76">
        <v>0.17329999999999998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0.7274980178680851</v>
      </c>
      <c r="D2" s="77">
        <v>0.56559999999999999</v>
      </c>
      <c r="E2" s="77">
        <v>0.52270000000000005</v>
      </c>
      <c r="F2" s="77">
        <v>0.2969</v>
      </c>
      <c r="G2" s="77">
        <v>0.27379999999999999</v>
      </c>
    </row>
    <row r="3" spans="1:15" ht="15.75" customHeight="1" x14ac:dyDescent="0.25">
      <c r="A3" s="5"/>
      <c r="B3" s="11" t="s">
        <v>118</v>
      </c>
      <c r="C3" s="77">
        <v>0.15090000000000001</v>
      </c>
      <c r="D3" s="77">
        <v>0.15079999999999999</v>
      </c>
      <c r="E3" s="77">
        <v>0.18729999999999999</v>
      </c>
      <c r="F3" s="77">
        <v>0.20230000000000001</v>
      </c>
      <c r="G3" s="77">
        <v>0.22949999999999998</v>
      </c>
    </row>
    <row r="4" spans="1:15" ht="15.75" customHeight="1" x14ac:dyDescent="0.25">
      <c r="A4" s="5"/>
      <c r="B4" s="11" t="s">
        <v>116</v>
      </c>
      <c r="C4" s="78">
        <v>0.1032</v>
      </c>
      <c r="D4" s="78">
        <v>0.1033</v>
      </c>
      <c r="E4" s="78">
        <v>0.11699999999999999</v>
      </c>
      <c r="F4" s="78">
        <v>0.21870000000000001</v>
      </c>
      <c r="G4" s="78">
        <v>0.26769999999999999</v>
      </c>
    </row>
    <row r="5" spans="1:15" ht="15.75" customHeight="1" x14ac:dyDescent="0.25">
      <c r="A5" s="5"/>
      <c r="B5" s="11" t="s">
        <v>119</v>
      </c>
      <c r="C5" s="78">
        <v>0.1802</v>
      </c>
      <c r="D5" s="78">
        <v>0.1804</v>
      </c>
      <c r="E5" s="78">
        <v>0.17300000000000001</v>
      </c>
      <c r="F5" s="78">
        <v>0.28220000000000001</v>
      </c>
      <c r="G5" s="78">
        <v>0.2291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0.61119999999999997</v>
      </c>
      <c r="D8" s="77">
        <v>0.61119999999999997</v>
      </c>
      <c r="E8" s="77">
        <v>0.51840000000000008</v>
      </c>
      <c r="F8" s="77">
        <v>0.51290000000000002</v>
      </c>
      <c r="G8" s="77">
        <v>0.46929999999999999</v>
      </c>
    </row>
    <row r="9" spans="1:15" ht="15.75" customHeight="1" x14ac:dyDescent="0.25">
      <c r="B9" s="7" t="s">
        <v>121</v>
      </c>
      <c r="C9" s="77">
        <v>0.15279999999999999</v>
      </c>
      <c r="D9" s="77">
        <v>0.15279999999999999</v>
      </c>
      <c r="E9" s="77">
        <v>0.2107</v>
      </c>
      <c r="F9" s="77">
        <v>0.22149999999999997</v>
      </c>
      <c r="G9" s="77">
        <v>0.30020000000000002</v>
      </c>
    </row>
    <row r="10" spans="1:15" ht="15.75" customHeight="1" x14ac:dyDescent="0.25">
      <c r="B10" s="7" t="s">
        <v>122</v>
      </c>
      <c r="C10" s="78">
        <v>0.10099999999999999</v>
      </c>
      <c r="D10" s="78">
        <v>0.10099999999999999</v>
      </c>
      <c r="E10" s="78">
        <v>0.14849999999999999</v>
      </c>
      <c r="F10" s="78">
        <v>0.1527</v>
      </c>
      <c r="G10" s="78">
        <v>0.1426</v>
      </c>
    </row>
    <row r="11" spans="1:15" ht="15.75" customHeight="1" x14ac:dyDescent="0.25">
      <c r="B11" s="7" t="s">
        <v>123</v>
      </c>
      <c r="C11" s="78">
        <v>0.13500000000000001</v>
      </c>
      <c r="D11" s="78">
        <v>0.13500000000000001</v>
      </c>
      <c r="E11" s="78">
        <v>0.12240000000000001</v>
      </c>
      <c r="F11" s="78">
        <v>0.11289999999999999</v>
      </c>
      <c r="G11" s="78">
        <v>8.7899999999999992E-2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0.83210275624999996</v>
      </c>
      <c r="D14" s="79">
        <v>0.82560761370299995</v>
      </c>
      <c r="E14" s="79">
        <v>0.82560761370299995</v>
      </c>
      <c r="F14" s="79">
        <v>0.71009336219999997</v>
      </c>
      <c r="G14" s="79">
        <v>0.71009336219999997</v>
      </c>
      <c r="H14" s="80">
        <v>0.43246000000000001</v>
      </c>
      <c r="I14" s="80">
        <v>0.43246000000000001</v>
      </c>
      <c r="J14" s="80">
        <v>0.43246000000000001</v>
      </c>
      <c r="K14" s="80">
        <v>0.43246000000000001</v>
      </c>
      <c r="L14" s="80">
        <v>0.41444999999999999</v>
      </c>
      <c r="M14" s="80">
        <v>0.41444999999999999</v>
      </c>
      <c r="N14" s="80">
        <v>0.41444999999999999</v>
      </c>
      <c r="O14" s="80">
        <v>0.41444999999999999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0.47689603247550849</v>
      </c>
      <c r="D15" s="77">
        <f t="shared" si="0"/>
        <v>0.47317352622521486</v>
      </c>
      <c r="E15" s="77">
        <f t="shared" si="0"/>
        <v>0.47317352622521486</v>
      </c>
      <c r="F15" s="77">
        <f t="shared" si="0"/>
        <v>0.40696981782215336</v>
      </c>
      <c r="G15" s="77">
        <f t="shared" si="0"/>
        <v>0.40696981782215336</v>
      </c>
      <c r="H15" s="77">
        <f t="shared" si="0"/>
        <v>0.24785215125810178</v>
      </c>
      <c r="I15" s="77">
        <f t="shared" si="0"/>
        <v>0.24785215125810178</v>
      </c>
      <c r="J15" s="77">
        <f t="shared" si="0"/>
        <v>0.24785215125810178</v>
      </c>
      <c r="K15" s="77">
        <f t="shared" si="0"/>
        <v>0.24785215125810178</v>
      </c>
      <c r="L15" s="77">
        <f t="shared" si="0"/>
        <v>0.23753023190334432</v>
      </c>
      <c r="M15" s="77">
        <f t="shared" si="0"/>
        <v>0.23753023190334432</v>
      </c>
      <c r="N15" s="77">
        <f t="shared" si="0"/>
        <v>0.23753023190334432</v>
      </c>
      <c r="O15" s="77">
        <f t="shared" si="0"/>
        <v>0.23753023190334432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0.62759999999999994</v>
      </c>
      <c r="D2" s="78">
        <v>0.45939999999999998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0.14829999999999999</v>
      </c>
      <c r="D3" s="78">
        <v>0.15029999999999999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0.17600000000000002</v>
      </c>
      <c r="D4" s="78">
        <v>0.31629999999999997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4.8100000000000032E-2</v>
      </c>
      <c r="D5" s="77">
        <f t="shared" ref="D5:G5" si="0">1-SUM(D2:D4)</f>
        <v>7.4000000000000066E-2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0.45240000000000002</v>
      </c>
      <c r="D2" s="28">
        <v>0.45320000000000005</v>
      </c>
      <c r="E2" s="28">
        <v>0.45300000000000001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0.24249999999999999</v>
      </c>
      <c r="D4" s="28">
        <v>0.24249999999999999</v>
      </c>
      <c r="E4" s="28">
        <v>0.24249999999999999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0.82560761370299995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0.43246000000000001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0.41444999999999999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0.45939999999999998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31.992000000000001</v>
      </c>
      <c r="D13" s="28">
        <v>30.78</v>
      </c>
      <c r="E13" s="28">
        <v>29.68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148.97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0.57999999999999996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</v>
      </c>
      <c r="E13" s="86" t="s">
        <v>201</v>
      </c>
    </row>
    <row r="14" spans="1:5" ht="15.75" customHeight="1" x14ac:dyDescent="0.25">
      <c r="A14" s="11" t="s">
        <v>189</v>
      </c>
      <c r="B14" s="85">
        <v>9.4E-2</v>
      </c>
      <c r="C14" s="85">
        <v>0.95</v>
      </c>
      <c r="D14" s="86">
        <v>14.41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118.15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0.36</v>
      </c>
      <c r="E17" s="86" t="s">
        <v>201</v>
      </c>
    </row>
    <row r="18" spans="1:5" ht="15.75" customHeight="1" x14ac:dyDescent="0.25">
      <c r="A18" s="53" t="s">
        <v>175</v>
      </c>
      <c r="B18" s="85">
        <v>0.37799999999999995</v>
      </c>
      <c r="C18" s="85">
        <v>0.95</v>
      </c>
      <c r="D18" s="86">
        <v>3.52</v>
      </c>
      <c r="E18" s="86" t="s">
        <v>201</v>
      </c>
    </row>
    <row r="19" spans="1:5" ht="15.75" customHeight="1" x14ac:dyDescent="0.25">
      <c r="A19" s="53" t="s">
        <v>174</v>
      </c>
      <c r="B19" s="85">
        <v>0.25900000000000001</v>
      </c>
      <c r="C19" s="85">
        <v>0.95</v>
      </c>
      <c r="D19" s="86">
        <v>3.73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5.32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24.63</v>
      </c>
      <c r="E22" s="86" t="s">
        <v>201</v>
      </c>
    </row>
    <row r="23" spans="1:5" ht="15.75" customHeight="1" x14ac:dyDescent="0.25">
      <c r="A23" s="53" t="s">
        <v>34</v>
      </c>
      <c r="B23" s="85">
        <v>0.64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20.85</v>
      </c>
      <c r="E24" s="86" t="s">
        <v>201</v>
      </c>
    </row>
    <row r="25" spans="1:5" ht="15.75" customHeight="1" x14ac:dyDescent="0.25">
      <c r="A25" s="53" t="s">
        <v>87</v>
      </c>
      <c r="B25" s="85">
        <v>0.36499999999999999</v>
      </c>
      <c r="C25" s="85">
        <v>0.95</v>
      </c>
      <c r="D25" s="86">
        <v>20.8</v>
      </c>
      <c r="E25" s="86" t="s">
        <v>201</v>
      </c>
    </row>
    <row r="26" spans="1:5" ht="15.75" customHeight="1" x14ac:dyDescent="0.25">
      <c r="A26" s="53" t="s">
        <v>137</v>
      </c>
      <c r="B26" s="85">
        <v>0.129</v>
      </c>
      <c r="C26" s="85">
        <v>0.95</v>
      </c>
      <c r="D26" s="86">
        <v>4.92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4.93</v>
      </c>
      <c r="E27" s="86" t="s">
        <v>201</v>
      </c>
    </row>
    <row r="28" spans="1:5" ht="15.75" customHeight="1" x14ac:dyDescent="0.25">
      <c r="A28" s="53" t="s">
        <v>84</v>
      </c>
      <c r="B28" s="85">
        <v>0.69900000000000007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0.25900000000000001</v>
      </c>
      <c r="C29" s="85">
        <v>0.95</v>
      </c>
      <c r="D29" s="86">
        <v>78.209999999999994</v>
      </c>
      <c r="E29" s="86" t="s">
        <v>201</v>
      </c>
    </row>
    <row r="30" spans="1:5" ht="15.75" customHeight="1" x14ac:dyDescent="0.25">
      <c r="A30" s="53" t="s">
        <v>67</v>
      </c>
      <c r="B30" s="85">
        <v>4.2000000000000003E-2</v>
      </c>
      <c r="C30" s="85">
        <v>0.95</v>
      </c>
      <c r="D30" s="86">
        <v>303.10000000000002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321.27999999999997</v>
      </c>
      <c r="E31" s="86" t="s">
        <v>201</v>
      </c>
    </row>
    <row r="32" spans="1:5" ht="15.75" customHeight="1" x14ac:dyDescent="0.25">
      <c r="A32" s="53" t="s">
        <v>28</v>
      </c>
      <c r="B32" s="85">
        <v>0.51</v>
      </c>
      <c r="C32" s="85">
        <v>0.95</v>
      </c>
      <c r="D32" s="86">
        <v>0.72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0.255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0.53500000000000003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0.50600000000000001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0.502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2020-08-31T01:51:53Z</dcterms:modified>
</cp:coreProperties>
</file>