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A324A6C8-F789-4AE0-B5D0-3B5154266AC3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<sst xmlns="http://schemas.openxmlformats.org/spreadsheetml/2006/main" count="1109" uniqueCount="272">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</sst>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69688</v>
      </c>
    </row>
    <row r="8" spans="1:3" ht="15" customHeight="1" x14ac:dyDescent="0.25">
      <c r="B8" s="7" t="s">
        <v>106</v>
      </c>
      <c r="C8" s="66">
        <v>1.4999999999999999E-2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0.70886222839355495</v>
      </c>
    </row>
    <row r="11" spans="1:3" ht="15" customHeight="1" x14ac:dyDescent="0.25">
      <c r="B11" s="7" t="s">
        <v>108</v>
      </c>
      <c r="C11" s="66">
        <v>0.84900000000000009</v>
      </c>
    </row>
    <row r="12" spans="1:3" ht="15" customHeight="1" x14ac:dyDescent="0.25">
      <c r="B12" s="7" t="s">
        <v>109</v>
      </c>
      <c r="C12" s="66">
        <v>0.74199999999999999</v>
      </c>
    </row>
    <row r="13" spans="1:3" ht="15" customHeight="1" x14ac:dyDescent="0.25">
      <c r="B13" s="7" t="s">
        <v>110</v>
      </c>
      <c r="C13" s="66">
        <v>0.154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7.22E-2</v>
      </c>
    </row>
    <row r="24" spans="1:3" ht="15" customHeight="1" x14ac:dyDescent="0.25">
      <c r="B24" s="20" t="s">
        <v>102</v>
      </c>
      <c r="C24" s="67">
        <v>0.55390000000000006</v>
      </c>
    </row>
    <row r="25" spans="1:3" ht="15" customHeight="1" x14ac:dyDescent="0.25">
      <c r="B25" s="20" t="s">
        <v>103</v>
      </c>
      <c r="C25" s="67">
        <v>0.31579999999999997</v>
      </c>
    </row>
    <row r="26" spans="1:3" ht="15" customHeight="1" x14ac:dyDescent="0.25">
      <c r="B26" s="20" t="s">
        <v>104</v>
      </c>
      <c r="C26" s="67">
        <v>5.8100000000000006E-2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16.899999999999999</v>
      </c>
    </row>
    <row r="38" spans="1:5" ht="15" customHeight="1" x14ac:dyDescent="0.25">
      <c r="B38" s="16" t="s">
        <v>91</v>
      </c>
      <c r="C38" s="68">
        <v>25.6</v>
      </c>
      <c r="D38" s="17"/>
      <c r="E38" s="18"/>
    </row>
    <row r="39" spans="1:5" ht="15" customHeight="1" x14ac:dyDescent="0.25">
      <c r="B39" s="16" t="s">
        <v>90</v>
      </c>
      <c r="C39" s="68">
        <v>30.8</v>
      </c>
      <c r="D39" s="17"/>
      <c r="E39" s="17"/>
    </row>
    <row r="40" spans="1:5" ht="15" customHeight="1" x14ac:dyDescent="0.25">
      <c r="B40" s="16" t="s">
        <v>171</v>
      </c>
      <c r="C40" s="68">
        <v>1.48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2.2400000000000003E-2</v>
      </c>
      <c r="D45" s="17"/>
    </row>
    <row r="46" spans="1:5" ht="15.75" customHeight="1" x14ac:dyDescent="0.25">
      <c r="B46" s="16" t="s">
        <v>11</v>
      </c>
      <c r="C46" s="67">
        <v>7.9199999999999993E-2</v>
      </c>
      <c r="D46" s="17"/>
    </row>
    <row r="47" spans="1:5" ht="15.75" customHeight="1" x14ac:dyDescent="0.25">
      <c r="B47" s="16" t="s">
        <v>12</v>
      </c>
      <c r="C47" s="67">
        <v>0.1946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0.70379999999999998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1.7864121467975</v>
      </c>
      <c r="D51" s="17"/>
    </row>
    <row r="52" spans="1:4" ht="15" customHeight="1" x14ac:dyDescent="0.25">
      <c r="B52" s="16" t="s">
        <v>125</v>
      </c>
      <c r="C52" s="65">
        <v>1.531278605</v>
      </c>
    </row>
    <row r="53" spans="1:4" ht="15.75" customHeight="1" x14ac:dyDescent="0.25">
      <c r="B53" s="16" t="s">
        <v>126</v>
      </c>
      <c r="C53" s="65">
        <v>1.531278605</v>
      </c>
    </row>
    <row r="54" spans="1:4" ht="15.75" customHeight="1" x14ac:dyDescent="0.25">
      <c r="B54" s="16" t="s">
        <v>127</v>
      </c>
      <c r="C54" s="65">
        <v>1.25625785399</v>
      </c>
    </row>
    <row r="55" spans="1:4" ht="15.75" customHeight="1" x14ac:dyDescent="0.25">
      <c r="B55" s="16" t="s">
        <v>128</v>
      </c>
      <c r="C55" s="65">
        <v>1.25625785399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2.1759475900795508E-2</v>
      </c>
    </row>
    <row r="59" spans="1:4" ht="15.75" customHeight="1" x14ac:dyDescent="0.25">
      <c r="B59" s="16" t="s">
        <v>132</v>
      </c>
      <c r="C59" s="66">
        <v>0.43762270029210482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1.7864121467975</v>
      </c>
      <c r="C2" s="26">
        <f>'Baseline year population inputs'!C52</f>
        <v>1.531278605</v>
      </c>
      <c r="D2" s="26">
        <f>'Baseline year population inputs'!C53</f>
        <v>1.531278605</v>
      </c>
      <c r="E2" s="26">
        <f>'Baseline year population inputs'!C54</f>
        <v>1.25625785399</v>
      </c>
      <c r="F2" s="26">
        <f>'Baseline year population inputs'!C55</f>
        <v>1.25625785399</v>
      </c>
    </row>
    <row r="3" spans="1:6" ht="15.75" customHeight="1" x14ac:dyDescent="0.25">
      <c r="A3" s="3" t="s">
        <v>65</v>
      </c>
      <c r="B3" s="26">
        <f>frac_mam_1month * 2.6</f>
        <v>0.17420000000000002</v>
      </c>
      <c r="C3" s="26">
        <f>frac_mam_1_5months * 2.6</f>
        <v>0.17420000000000002</v>
      </c>
      <c r="D3" s="26">
        <f>frac_mam_6_11months * 2.6</f>
        <v>0.17576</v>
      </c>
      <c r="E3" s="26">
        <f>frac_mam_12_23months * 2.6</f>
        <v>0.10868</v>
      </c>
      <c r="F3" s="26">
        <f>frac_mam_24_59months * 2.6</f>
        <v>7.4360000000000009E-2</v>
      </c>
    </row>
    <row r="4" spans="1:6" ht="15.75" customHeight="1" x14ac:dyDescent="0.25">
      <c r="A4" s="3" t="s">
        <v>66</v>
      </c>
      <c r="B4" s="26">
        <f>frac_sam_1month * 2.6</f>
        <v>0.21762000000000001</v>
      </c>
      <c r="C4" s="26">
        <f>frac_sam_1_5months * 2.6</f>
        <v>0.21762000000000001</v>
      </c>
      <c r="D4" s="26">
        <f>frac_sam_6_11months * 2.6</f>
        <v>8.6580000000000018E-2</v>
      </c>
      <c r="E4" s="26">
        <f>frac_sam_12_23months * 2.6</f>
        <v>5.3560000000000003E-2</v>
      </c>
      <c r="F4" s="26">
        <f>frac_sam_24_59months * 2.6</f>
        <v>2.5706200000000002E-2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1.4999999999999999E-2</v>
      </c>
      <c r="E2" s="93">
        <f>food_insecure</f>
        <v>1.4999999999999999E-2</v>
      </c>
      <c r="F2" s="93">
        <f>food_insecure</f>
        <v>1.4999999999999999E-2</v>
      </c>
      <c r="G2" s="93">
        <f>food_insecure</f>
        <v>1.4999999999999999E-2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1.4999999999999999E-2</v>
      </c>
      <c r="F5" s="93">
        <f>food_insecure</f>
        <v>1.4999999999999999E-2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1.7864121467975</v>
      </c>
      <c r="D7" s="93">
        <f>diarrhoea_1_5mo</f>
        <v>1.531278605</v>
      </c>
      <c r="E7" s="93">
        <f>diarrhoea_6_11mo</f>
        <v>1.531278605</v>
      </c>
      <c r="F7" s="93">
        <f>diarrhoea_12_23mo</f>
        <v>1.25625785399</v>
      </c>
      <c r="G7" s="93">
        <f>diarrhoea_24_59mo</f>
        <v>1.25625785399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1.4999999999999999E-2</v>
      </c>
      <c r="F8" s="93">
        <f>food_insecure</f>
        <v>1.4999999999999999E-2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1.7864121467975</v>
      </c>
      <c r="D12" s="93">
        <f>diarrhoea_1_5mo</f>
        <v>1.531278605</v>
      </c>
      <c r="E12" s="93">
        <f>diarrhoea_6_11mo</f>
        <v>1.531278605</v>
      </c>
      <c r="F12" s="93">
        <f>diarrhoea_12_23mo</f>
        <v>1.25625785399</v>
      </c>
      <c r="G12" s="93">
        <f>diarrhoea_24_59mo</f>
        <v>1.25625785399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1.4999999999999999E-2</v>
      </c>
      <c r="I15" s="93">
        <f>food_insecure</f>
        <v>1.4999999999999999E-2</v>
      </c>
      <c r="J15" s="93">
        <f>food_insecure</f>
        <v>1.4999999999999999E-2</v>
      </c>
      <c r="K15" s="93">
        <f>food_insecure</f>
        <v>1.4999999999999999E-2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0.84900000000000009</v>
      </c>
      <c r="I18" s="93">
        <f>frac_PW_health_facility</f>
        <v>0.84900000000000009</v>
      </c>
      <c r="J18" s="93">
        <f>frac_PW_health_facility</f>
        <v>0.84900000000000009</v>
      </c>
      <c r="K18" s="93">
        <f>frac_PW_health_facility</f>
        <v>0.84900000000000009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0.154</v>
      </c>
      <c r="M24" s="93">
        <f>famplan_unmet_need</f>
        <v>0.154</v>
      </c>
      <c r="N24" s="93">
        <f>famplan_unmet_need</f>
        <v>0.154</v>
      </c>
      <c r="O24" s="93">
        <f>famplan_unmet_need</f>
        <v>0.154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0.14357459206771836</v>
      </c>
      <c r="M25" s="93">
        <f>(1-food_insecure)*(0.49)+food_insecure*(0.7)</f>
        <v>0.49314999999999998</v>
      </c>
      <c r="N25" s="93">
        <f>(1-food_insecure)*(0.49)+food_insecure*(0.7)</f>
        <v>0.49314999999999998</v>
      </c>
      <c r="O25" s="93">
        <f>(1-food_insecure)*(0.49)+food_insecure*(0.7)</f>
        <v>0.49314999999999998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6.1531968029022159E-2</v>
      </c>
      <c r="M26" s="93">
        <f>(1-food_insecure)*(0.21)+food_insecure*(0.3)</f>
        <v>0.21134999999999998</v>
      </c>
      <c r="N26" s="93">
        <f>(1-food_insecure)*(0.21)+food_insecure*(0.3)</f>
        <v>0.21134999999999998</v>
      </c>
      <c r="O26" s="93">
        <f>(1-food_insecure)*(0.21)+food_insecure*(0.3)</f>
        <v>0.21134999999999998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8.6031211509704511E-2</v>
      </c>
      <c r="M27" s="93">
        <f>(1-food_insecure)*(0.3)</f>
        <v>0.29549999999999998</v>
      </c>
      <c r="N27" s="93">
        <f>(1-food_insecure)*(0.3)</f>
        <v>0.29549999999999998</v>
      </c>
      <c r="O27" s="93">
        <f>(1-food_insecure)*(0.3)</f>
        <v>0.29549999999999998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0.70886222839355495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12819</v>
      </c>
      <c r="C2" s="75">
        <v>35000</v>
      </c>
      <c r="D2" s="75">
        <v>76000</v>
      </c>
      <c r="E2" s="75">
        <v>70000</v>
      </c>
      <c r="F2" s="75">
        <v>47000</v>
      </c>
      <c r="G2" s="22">
        <f t="shared" ref="G2:G40" si="0">C2+D2+E2+F2</f>
        <v>228000</v>
      </c>
      <c r="H2" s="22">
        <f t="shared" ref="H2:H40" si="1">(B2 + stillbirth*B2/(1000-stillbirth))/(1-abortion)</f>
        <v>14974.067844126717</v>
      </c>
      <c r="I2" s="22">
        <f>G2-H2</f>
        <v>213025.93215587328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12628</v>
      </c>
      <c r="C3" s="75">
        <v>35000</v>
      </c>
      <c r="D3" s="75">
        <v>76000</v>
      </c>
      <c r="E3" s="75">
        <v>72000</v>
      </c>
      <c r="F3" s="75">
        <v>48000</v>
      </c>
      <c r="G3" s="22">
        <f t="shared" si="0"/>
        <v>231000</v>
      </c>
      <c r="H3" s="22">
        <f t="shared" si="1"/>
        <v>14750.957854406131</v>
      </c>
      <c r="I3" s="22">
        <f t="shared" ref="I3:I15" si="3">G3-H3</f>
        <v>216249.04214559388</v>
      </c>
    </row>
    <row r="4" spans="1:9" ht="15.75" customHeight="1" x14ac:dyDescent="0.25">
      <c r="A4" s="92">
        <f t="shared" si="2"/>
        <v>2022</v>
      </c>
      <c r="B4" s="74">
        <v>12426</v>
      </c>
      <c r="C4" s="75">
        <v>35000</v>
      </c>
      <c r="D4" s="75">
        <v>74000</v>
      </c>
      <c r="E4" s="75">
        <v>73000</v>
      </c>
      <c r="F4" s="75">
        <v>49000</v>
      </c>
      <c r="G4" s="22">
        <f t="shared" si="0"/>
        <v>231000</v>
      </c>
      <c r="H4" s="22">
        <f t="shared" si="1"/>
        <v>14514.998598261845</v>
      </c>
      <c r="I4" s="22">
        <f t="shared" si="3"/>
        <v>216485.00140173815</v>
      </c>
    </row>
    <row r="5" spans="1:9" ht="15.75" customHeight="1" x14ac:dyDescent="0.25">
      <c r="A5" s="92" t="str">
        <f t="shared" si="2"/>
        <v/>
      </c>
      <c r="B5" s="74">
        <v>13665.630800000003</v>
      </c>
      <c r="C5" s="75">
        <v>35000</v>
      </c>
      <c r="D5" s="75">
        <v>74000</v>
      </c>
      <c r="E5" s="75">
        <v>75000</v>
      </c>
      <c r="F5" s="75">
        <v>51000</v>
      </c>
      <c r="G5" s="22">
        <f t="shared" si="0"/>
        <v>235000</v>
      </c>
      <c r="H5" s="22">
        <f t="shared" si="1"/>
        <v>15963.030090645738</v>
      </c>
      <c r="I5" s="22">
        <f t="shared" si="3"/>
        <v>219036.96990935426</v>
      </c>
    </row>
    <row r="6" spans="1:9" ht="15.75" customHeight="1" x14ac:dyDescent="0.25">
      <c r="A6" s="92" t="str">
        <f t="shared" si="2"/>
        <v/>
      </c>
      <c r="B6" s="74">
        <v>13479.084000000003</v>
      </c>
      <c r="C6" s="75">
        <v>36000</v>
      </c>
      <c r="D6" s="75">
        <v>72000</v>
      </c>
      <c r="E6" s="75">
        <v>76000</v>
      </c>
      <c r="F6" s="75">
        <v>53000</v>
      </c>
      <c r="G6" s="22">
        <f t="shared" si="0"/>
        <v>237000</v>
      </c>
      <c r="H6" s="22">
        <f t="shared" si="1"/>
        <v>15745.121951219515</v>
      </c>
      <c r="I6" s="22">
        <f t="shared" si="3"/>
        <v>221254.87804878049</v>
      </c>
    </row>
    <row r="7" spans="1:9" ht="15.75" customHeight="1" x14ac:dyDescent="0.25">
      <c r="A7" s="92" t="str">
        <f t="shared" si="2"/>
        <v/>
      </c>
      <c r="B7" s="74">
        <v>13286.773999999999</v>
      </c>
      <c r="C7" s="75">
        <v>36000</v>
      </c>
      <c r="D7" s="75">
        <v>72000</v>
      </c>
      <c r="E7" s="75">
        <v>77000</v>
      </c>
      <c r="F7" s="75">
        <v>56000</v>
      </c>
      <c r="G7" s="22">
        <f t="shared" si="0"/>
        <v>241000</v>
      </c>
      <c r="H7" s="22">
        <f t="shared" si="1"/>
        <v>15520.481730679376</v>
      </c>
      <c r="I7" s="22">
        <f t="shared" si="3"/>
        <v>225479.51826932063</v>
      </c>
    </row>
    <row r="8" spans="1:9" ht="15.75" customHeight="1" x14ac:dyDescent="0.25">
      <c r="A8" s="92" t="str">
        <f t="shared" si="2"/>
        <v/>
      </c>
      <c r="B8" s="74">
        <v>13123.609199999999</v>
      </c>
      <c r="C8" s="75">
        <v>35000</v>
      </c>
      <c r="D8" s="75">
        <v>72000</v>
      </c>
      <c r="E8" s="75">
        <v>77000</v>
      </c>
      <c r="F8" s="75">
        <v>58000</v>
      </c>
      <c r="G8" s="22">
        <f t="shared" si="0"/>
        <v>242000</v>
      </c>
      <c r="H8" s="22">
        <f t="shared" si="1"/>
        <v>15329.88645920942</v>
      </c>
      <c r="I8" s="22">
        <f t="shared" si="3"/>
        <v>226670.11354079057</v>
      </c>
    </row>
    <row r="9" spans="1:9" ht="15.75" customHeight="1" x14ac:dyDescent="0.25">
      <c r="A9" s="92" t="str">
        <f t="shared" si="2"/>
        <v/>
      </c>
      <c r="B9" s="74">
        <v>12940.8202</v>
      </c>
      <c r="C9" s="75">
        <v>35000</v>
      </c>
      <c r="D9" s="75">
        <v>71000</v>
      </c>
      <c r="E9" s="75">
        <v>77000</v>
      </c>
      <c r="F9" s="75">
        <v>61000</v>
      </c>
      <c r="G9" s="22">
        <f t="shared" si="0"/>
        <v>244000</v>
      </c>
      <c r="H9" s="22">
        <f t="shared" si="1"/>
        <v>15116.367862816558</v>
      </c>
      <c r="I9" s="22">
        <f t="shared" si="3"/>
        <v>228883.63213718345</v>
      </c>
    </row>
    <row r="10" spans="1:9" ht="15.75" customHeight="1" x14ac:dyDescent="0.25">
      <c r="A10" s="92" t="str">
        <f t="shared" si="2"/>
        <v/>
      </c>
      <c r="B10" s="74">
        <v>12753.539999999997</v>
      </c>
      <c r="C10" s="75">
        <v>35000</v>
      </c>
      <c r="D10" s="75">
        <v>71000</v>
      </c>
      <c r="E10" s="75">
        <v>77000</v>
      </c>
      <c r="F10" s="75">
        <v>63000</v>
      </c>
      <c r="G10" s="22">
        <f t="shared" si="0"/>
        <v>246000</v>
      </c>
      <c r="H10" s="22">
        <f t="shared" si="1"/>
        <v>14897.603027754412</v>
      </c>
      <c r="I10" s="22">
        <f t="shared" si="3"/>
        <v>231102.39697224559</v>
      </c>
    </row>
    <row r="11" spans="1:9" ht="15.75" customHeight="1" x14ac:dyDescent="0.25">
      <c r="A11" s="92" t="str">
        <f t="shared" si="2"/>
        <v/>
      </c>
      <c r="B11" s="74">
        <v>12561.768599999998</v>
      </c>
      <c r="C11" s="75">
        <v>34000</v>
      </c>
      <c r="D11" s="75">
        <v>70000</v>
      </c>
      <c r="E11" s="75">
        <v>75000</v>
      </c>
      <c r="F11" s="75">
        <v>65000</v>
      </c>
      <c r="G11" s="22">
        <f t="shared" si="0"/>
        <v>244000</v>
      </c>
      <c r="H11" s="22">
        <f t="shared" si="1"/>
        <v>14673.591954022986</v>
      </c>
      <c r="I11" s="22">
        <f t="shared" si="3"/>
        <v>229326.408045977</v>
      </c>
    </row>
    <row r="12" spans="1:9" ht="15.75" customHeight="1" x14ac:dyDescent="0.25">
      <c r="A12" s="92" t="str">
        <f t="shared" si="2"/>
        <v/>
      </c>
      <c r="B12" s="74">
        <v>12365.505999999999</v>
      </c>
      <c r="C12" s="75">
        <v>34000</v>
      </c>
      <c r="D12" s="75">
        <v>70000</v>
      </c>
      <c r="E12" s="75">
        <v>75000</v>
      </c>
      <c r="F12" s="75">
        <v>67000</v>
      </c>
      <c r="G12" s="22">
        <f t="shared" si="0"/>
        <v>246000</v>
      </c>
      <c r="H12" s="22">
        <f t="shared" si="1"/>
        <v>14444.334641622279</v>
      </c>
      <c r="I12" s="22">
        <f t="shared" si="3"/>
        <v>231555.66535837771</v>
      </c>
    </row>
    <row r="13" spans="1:9" ht="15.75" customHeight="1" x14ac:dyDescent="0.25">
      <c r="A13" s="92" t="str">
        <f t="shared" si="2"/>
        <v/>
      </c>
      <c r="B13" s="74">
        <v>36000</v>
      </c>
      <c r="C13" s="75">
        <v>77000</v>
      </c>
      <c r="D13" s="75">
        <v>68000</v>
      </c>
      <c r="E13" s="75">
        <v>45000</v>
      </c>
      <c r="F13" s="75">
        <v>9.7099652500000008E-3</v>
      </c>
      <c r="G13" s="22">
        <f t="shared" si="0"/>
        <v>190000.00970996526</v>
      </c>
      <c r="H13" s="22">
        <f t="shared" si="1"/>
        <v>42052.144659377627</v>
      </c>
      <c r="I13" s="22">
        <f t="shared" si="3"/>
        <v>147947.86505058763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9.7099652500000008E-3</v>
      </c>
    </row>
    <row r="4" spans="1:8" ht="15.75" customHeight="1" x14ac:dyDescent="0.25">
      <c r="B4" s="24" t="s">
        <v>7</v>
      </c>
      <c r="C4" s="76">
        <v>0.10121404692222738</v>
      </c>
    </row>
    <row r="5" spans="1:8" ht="15.75" customHeight="1" x14ac:dyDescent="0.25">
      <c r="B5" s="24" t="s">
        <v>8</v>
      </c>
      <c r="C5" s="76">
        <v>0.15605744947835476</v>
      </c>
    </row>
    <row r="6" spans="1:8" ht="15.75" customHeight="1" x14ac:dyDescent="0.25">
      <c r="B6" s="24" t="s">
        <v>10</v>
      </c>
      <c r="C6" s="76">
        <v>0.11745605391055733</v>
      </c>
    </row>
    <row r="7" spans="1:8" ht="15.75" customHeight="1" x14ac:dyDescent="0.25">
      <c r="B7" s="24" t="s">
        <v>13</v>
      </c>
      <c r="C7" s="76">
        <v>0.21697653213164325</v>
      </c>
    </row>
    <row r="8" spans="1:8" ht="15.75" customHeight="1" x14ac:dyDescent="0.25">
      <c r="B8" s="24" t="s">
        <v>14</v>
      </c>
      <c r="C8" s="76">
        <v>4.1722034127874997E-3</v>
      </c>
    </row>
    <row r="9" spans="1:8" ht="15.75" customHeight="1" x14ac:dyDescent="0.25">
      <c r="B9" s="24" t="s">
        <v>27</v>
      </c>
      <c r="C9" s="76">
        <v>0.12174788640361456</v>
      </c>
    </row>
    <row r="10" spans="1:8" ht="15.75" customHeight="1" x14ac:dyDescent="0.25">
      <c r="B10" s="24" t="s">
        <v>15</v>
      </c>
      <c r="C10" s="76">
        <v>0.27266586249081526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4.9428357362996903E-2</v>
      </c>
      <c r="D14" s="76">
        <v>4.9428357362996903E-2</v>
      </c>
      <c r="E14" s="76">
        <v>2.8183966709827701E-2</v>
      </c>
      <c r="F14" s="76">
        <v>2.8183966709827701E-2</v>
      </c>
    </row>
    <row r="15" spans="1:8" ht="15.75" customHeight="1" x14ac:dyDescent="0.25">
      <c r="B15" s="24" t="s">
        <v>16</v>
      </c>
      <c r="C15" s="76">
        <v>0.30262967445634797</v>
      </c>
      <c r="D15" s="76">
        <v>0.30262967445634797</v>
      </c>
      <c r="E15" s="76">
        <v>0.128701037829759</v>
      </c>
      <c r="F15" s="76">
        <v>0.128701037829759</v>
      </c>
    </row>
    <row r="16" spans="1:8" ht="15.75" customHeight="1" x14ac:dyDescent="0.25">
      <c r="B16" s="24" t="s">
        <v>17</v>
      </c>
      <c r="C16" s="76">
        <v>3.1411056484682197E-2</v>
      </c>
      <c r="D16" s="76">
        <v>3.1411056484682197E-2</v>
      </c>
      <c r="E16" s="76">
        <v>3.40208276190615E-2</v>
      </c>
      <c r="F16" s="76">
        <v>3.40208276190615E-2</v>
      </c>
    </row>
    <row r="17" spans="1:8" ht="15.75" customHeight="1" x14ac:dyDescent="0.25">
      <c r="B17" s="24" t="s">
        <v>18</v>
      </c>
      <c r="C17" s="76">
        <v>1.6854303824401201E-2</v>
      </c>
      <c r="D17" s="76">
        <v>1.6854303824401201E-2</v>
      </c>
      <c r="E17" s="76">
        <v>5.3643444506304802E-2</v>
      </c>
      <c r="F17" s="76">
        <v>5.3643444506304802E-2</v>
      </c>
    </row>
    <row r="18" spans="1:8" ht="15.75" customHeight="1" x14ac:dyDescent="0.25">
      <c r="B18" s="24" t="s">
        <v>19</v>
      </c>
      <c r="C18" s="76">
        <v>3.1947057038953501E-2</v>
      </c>
      <c r="D18" s="76">
        <v>3.1947057038953501E-2</v>
      </c>
      <c r="E18" s="76">
        <v>5.3850451080452298E-2</v>
      </c>
      <c r="F18" s="76">
        <v>5.3850451080452298E-2</v>
      </c>
    </row>
    <row r="19" spans="1:8" ht="15.75" customHeight="1" x14ac:dyDescent="0.25">
      <c r="B19" s="24" t="s">
        <v>20</v>
      </c>
      <c r="C19" s="76">
        <v>5.1065863533198497E-3</v>
      </c>
      <c r="D19" s="76">
        <v>5.1065863533198497E-3</v>
      </c>
      <c r="E19" s="76">
        <v>6.8993743291836896E-3</v>
      </c>
      <c r="F19" s="76">
        <v>6.8993743291836896E-3</v>
      </c>
    </row>
    <row r="20" spans="1:8" ht="15.75" customHeight="1" x14ac:dyDescent="0.25">
      <c r="B20" s="24" t="s">
        <v>21</v>
      </c>
      <c r="C20" s="76">
        <v>1.2383728434444701E-2</v>
      </c>
      <c r="D20" s="76">
        <v>1.2383728434444701E-2</v>
      </c>
      <c r="E20" s="76">
        <v>7.9685860661078994E-2</v>
      </c>
      <c r="F20" s="76">
        <v>7.9685860661078994E-2</v>
      </c>
    </row>
    <row r="21" spans="1:8" ht="15.75" customHeight="1" x14ac:dyDescent="0.25">
      <c r="B21" s="24" t="s">
        <v>22</v>
      </c>
      <c r="C21" s="76">
        <v>7.6675718321062694E-2</v>
      </c>
      <c r="D21" s="76">
        <v>7.6675718321062694E-2</v>
      </c>
      <c r="E21" s="76">
        <v>0.179913402218223</v>
      </c>
      <c r="F21" s="76">
        <v>0.179913402218223</v>
      </c>
    </row>
    <row r="22" spans="1:8" ht="15.75" customHeight="1" x14ac:dyDescent="0.25">
      <c r="B22" s="24" t="s">
        <v>23</v>
      </c>
      <c r="C22" s="76">
        <v>0.47356351772379102</v>
      </c>
      <c r="D22" s="76">
        <v>0.47356351772379102</v>
      </c>
      <c r="E22" s="76">
        <v>0.43510163504610899</v>
      </c>
      <c r="F22" s="76">
        <v>0.43510163504610899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2.0400000000000001E-2</v>
      </c>
    </row>
    <row r="27" spans="1:8" ht="15.75" customHeight="1" x14ac:dyDescent="0.25">
      <c r="B27" s="24" t="s">
        <v>39</v>
      </c>
      <c r="C27" s="76">
        <v>1.21E-2</v>
      </c>
    </row>
    <row r="28" spans="1:8" ht="15.75" customHeight="1" x14ac:dyDescent="0.25">
      <c r="B28" s="24" t="s">
        <v>40</v>
      </c>
      <c r="C28" s="76">
        <v>0.20649999999999999</v>
      </c>
    </row>
    <row r="29" spans="1:8" ht="15.75" customHeight="1" x14ac:dyDescent="0.25">
      <c r="B29" s="24" t="s">
        <v>41</v>
      </c>
      <c r="C29" s="76">
        <v>0.14580000000000001</v>
      </c>
    </row>
    <row r="30" spans="1:8" ht="15.75" customHeight="1" x14ac:dyDescent="0.25">
      <c r="B30" s="24" t="s">
        <v>42</v>
      </c>
      <c r="C30" s="76">
        <v>4.9000000000000002E-2</v>
      </c>
    </row>
    <row r="31" spans="1:8" ht="15.75" customHeight="1" x14ac:dyDescent="0.25">
      <c r="B31" s="24" t="s">
        <v>43</v>
      </c>
      <c r="C31" s="76">
        <v>9.2799999999999994E-2</v>
      </c>
    </row>
    <row r="32" spans="1:8" ht="15.75" customHeight="1" x14ac:dyDescent="0.25">
      <c r="B32" s="24" t="s">
        <v>44</v>
      </c>
      <c r="C32" s="76">
        <v>1.09E-2</v>
      </c>
    </row>
    <row r="33" spans="2:3" ht="15.75" customHeight="1" x14ac:dyDescent="0.25">
      <c r="B33" s="24" t="s">
        <v>45</v>
      </c>
      <c r="C33" s="76">
        <v>0.3715</v>
      </c>
    </row>
    <row r="34" spans="2:3" ht="15.75" customHeight="1" x14ac:dyDescent="0.25">
      <c r="B34" s="24" t="s">
        <v>46</v>
      </c>
      <c r="C34" s="76">
        <v>9.1000000002235168E-2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0.67647725500632105</v>
      </c>
      <c r="D2" s="77">
        <v>0.6762999999999999</v>
      </c>
      <c r="E2" s="77">
        <v>0.69359999999999999</v>
      </c>
      <c r="F2" s="77">
        <v>0.37119999999999997</v>
      </c>
      <c r="G2" s="77">
        <v>0.2757</v>
      </c>
    </row>
    <row r="3" spans="1:15" ht="15.75" customHeight="1" x14ac:dyDescent="0.25">
      <c r="A3" s="5"/>
      <c r="B3" s="11" t="s">
        <v>118</v>
      </c>
      <c r="C3" s="77">
        <v>0.1139</v>
      </c>
      <c r="D3" s="77">
        <v>0.11380000000000001</v>
      </c>
      <c r="E3" s="77">
        <v>0.12920000000000001</v>
      </c>
      <c r="F3" s="77">
        <v>0.25489999999999996</v>
      </c>
      <c r="G3" s="77">
        <v>0.3503</v>
      </c>
    </row>
    <row r="4" spans="1:15" ht="15.75" customHeight="1" x14ac:dyDescent="0.25">
      <c r="A4" s="5"/>
      <c r="B4" s="11" t="s">
        <v>116</v>
      </c>
      <c r="C4" s="78">
        <v>0.1149</v>
      </c>
      <c r="D4" s="78">
        <v>0.115</v>
      </c>
      <c r="E4" s="78">
        <v>7.9100000000000004E-2</v>
      </c>
      <c r="F4" s="78">
        <v>0.22210000000000002</v>
      </c>
      <c r="G4" s="78">
        <v>0.23230000000000001</v>
      </c>
    </row>
    <row r="5" spans="1:15" ht="15.75" customHeight="1" x14ac:dyDescent="0.25">
      <c r="A5" s="5"/>
      <c r="B5" s="11" t="s">
        <v>119</v>
      </c>
      <c r="C5" s="78">
        <v>9.4800000000000009E-2</v>
      </c>
      <c r="D5" s="78">
        <v>9.4899999999999998E-2</v>
      </c>
      <c r="E5" s="78">
        <v>9.8100000000000007E-2</v>
      </c>
      <c r="F5" s="78">
        <v>0.15179999999999999</v>
      </c>
      <c r="G5" s="78">
        <v>0.14169999999999999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0.68610000000000004</v>
      </c>
      <c r="D8" s="77">
        <v>0.68610000000000004</v>
      </c>
      <c r="E8" s="77">
        <v>0.72620000000000007</v>
      </c>
      <c r="F8" s="77">
        <v>0.77910000000000001</v>
      </c>
      <c r="G8" s="77">
        <v>0.82239999999999991</v>
      </c>
    </row>
    <row r="9" spans="1:15" ht="15.75" customHeight="1" x14ac:dyDescent="0.25">
      <c r="B9" s="7" t="s">
        <v>121</v>
      </c>
      <c r="C9" s="77">
        <v>0.16320000000000001</v>
      </c>
      <c r="D9" s="77">
        <v>0.16320000000000001</v>
      </c>
      <c r="E9" s="77">
        <v>0.1729</v>
      </c>
      <c r="F9" s="77">
        <v>0.1585</v>
      </c>
      <c r="G9" s="77">
        <v>0.1391</v>
      </c>
    </row>
    <row r="10" spans="1:15" ht="15.75" customHeight="1" x14ac:dyDescent="0.25">
      <c r="B10" s="7" t="s">
        <v>122</v>
      </c>
      <c r="C10" s="78">
        <v>6.7000000000000004E-2</v>
      </c>
      <c r="D10" s="78">
        <v>6.7000000000000004E-2</v>
      </c>
      <c r="E10" s="78">
        <v>6.7599999999999993E-2</v>
      </c>
      <c r="F10" s="78">
        <v>4.1799999999999997E-2</v>
      </c>
      <c r="G10" s="78">
        <v>2.86E-2</v>
      </c>
    </row>
    <row r="11" spans="1:15" ht="15.75" customHeight="1" x14ac:dyDescent="0.25">
      <c r="B11" s="7" t="s">
        <v>123</v>
      </c>
      <c r="C11" s="78">
        <v>8.3699999999999997E-2</v>
      </c>
      <c r="D11" s="78">
        <v>8.3699999999999997E-2</v>
      </c>
      <c r="E11" s="78">
        <v>3.3300000000000003E-2</v>
      </c>
      <c r="F11" s="78">
        <v>2.06E-2</v>
      </c>
      <c r="G11" s="78">
        <v>9.887E-3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0.92247155925000002</v>
      </c>
      <c r="D14" s="79">
        <v>0.91737426694000002</v>
      </c>
      <c r="E14" s="79">
        <v>0.91737426694000002</v>
      </c>
      <c r="F14" s="79">
        <v>0.84381044781000003</v>
      </c>
      <c r="G14" s="79">
        <v>0.84381044781000003</v>
      </c>
      <c r="H14" s="80">
        <v>0.32799999999999996</v>
      </c>
      <c r="I14" s="80">
        <v>0.32799999999999996</v>
      </c>
      <c r="J14" s="80">
        <v>0.32799999999999996</v>
      </c>
      <c r="K14" s="80">
        <v>0.32799999999999996</v>
      </c>
      <c r="L14" s="80">
        <v>0.35519000000000001</v>
      </c>
      <c r="M14" s="80">
        <v>0.35519000000000001</v>
      </c>
      <c r="N14" s="80">
        <v>0.35519000000000001</v>
      </c>
      <c r="O14" s="80">
        <v>0.35519000000000001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0.40369449470165336</v>
      </c>
      <c r="D15" s="77">
        <f t="shared" si="0"/>
        <v>0.401463803876773</v>
      </c>
      <c r="E15" s="77">
        <f t="shared" si="0"/>
        <v>0.401463803876773</v>
      </c>
      <c r="F15" s="77">
        <f t="shared" si="0"/>
        <v>0.36927060670530237</v>
      </c>
      <c r="G15" s="77">
        <f t="shared" si="0"/>
        <v>0.36927060670530237</v>
      </c>
      <c r="H15" s="77">
        <f t="shared" si="0"/>
        <v>0.14354024569581036</v>
      </c>
      <c r="I15" s="77">
        <f t="shared" si="0"/>
        <v>0.14354024569581036</v>
      </c>
      <c r="J15" s="77">
        <f t="shared" si="0"/>
        <v>0.14354024569581036</v>
      </c>
      <c r="K15" s="77">
        <f t="shared" si="0"/>
        <v>0.14354024569581036</v>
      </c>
      <c r="L15" s="77">
        <f t="shared" si="0"/>
        <v>0.15543920691675273</v>
      </c>
      <c r="M15" s="77">
        <f t="shared" si="0"/>
        <v>0.15543920691675273</v>
      </c>
      <c r="N15" s="77">
        <f t="shared" si="0"/>
        <v>0.15543920691675273</v>
      </c>
      <c r="O15" s="77">
        <f t="shared" si="0"/>
        <v>0.15543920691675273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0.70099999999999996</v>
      </c>
      <c r="D2" s="78">
        <v>0.41159999999999997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0.15759999999999999</v>
      </c>
      <c r="D3" s="78">
        <v>0.19329999999999997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0.13869999999999999</v>
      </c>
      <c r="D4" s="78">
        <v>0.39149999999999996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2.7000000000001467E-3</v>
      </c>
      <c r="D5" s="77">
        <f t="shared" ref="D5:G5" si="0">1-SUM(D2:D4)</f>
        <v>3.6000000000000476E-3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0.33760000000000001</v>
      </c>
      <c r="D2" s="28">
        <v>0.34030000000000005</v>
      </c>
      <c r="E2" s="28">
        <v>0.34029999999999999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6.0600000000000001E-2</v>
      </c>
      <c r="D4" s="28">
        <v>6.0400000000000002E-2</v>
      </c>
      <c r="E4" s="28">
        <v>6.0400000000000002E-2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0.91737426694000002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0.32799999999999996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0.35519000000000001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0.41159999999999997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24.358000000000001</v>
      </c>
      <c r="D13" s="28">
        <v>23.3</v>
      </c>
      <c r="E13" s="28">
        <v>22.314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1.48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52.25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42.07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294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1.23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1.44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1.44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1.44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13.59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14.4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14.15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0.55000000000000004</v>
      </c>
      <c r="E17" s="86" t="s">
        <v>201</v>
      </c>
    </row>
    <row r="18" spans="1:5" ht="15.75" customHeight="1" x14ac:dyDescent="0.25">
      <c r="A18" s="53" t="s">
        <v>175</v>
      </c>
      <c r="B18" s="85">
        <v>0.33899999999999997</v>
      </c>
      <c r="C18" s="85">
        <v>0.95</v>
      </c>
      <c r="D18" s="86">
        <v>6.82</v>
      </c>
      <c r="E18" s="86" t="s">
        <v>201</v>
      </c>
    </row>
    <row r="19" spans="1:5" ht="15.75" customHeight="1" x14ac:dyDescent="0.25">
      <c r="A19" s="53" t="s">
        <v>174</v>
      </c>
      <c r="B19" s="85">
        <v>0.76</v>
      </c>
      <c r="C19" s="85">
        <v>0.95</v>
      </c>
      <c r="D19" s="86">
        <v>7.23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14.45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12.7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23.34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4.41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19.579999999999998</v>
      </c>
      <c r="E24" s="86" t="s">
        <v>201</v>
      </c>
    </row>
    <row r="25" spans="1:5" ht="15.75" customHeight="1" x14ac:dyDescent="0.25">
      <c r="A25" s="53" t="s">
        <v>87</v>
      </c>
      <c r="B25" s="85">
        <v>0.36799999999999999</v>
      </c>
      <c r="C25" s="85">
        <v>0.95</v>
      </c>
      <c r="D25" s="86">
        <v>19.5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5.07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6.34</v>
      </c>
      <c r="E27" s="86" t="s">
        <v>201</v>
      </c>
    </row>
    <row r="28" spans="1:5" ht="15.75" customHeight="1" x14ac:dyDescent="0.25">
      <c r="A28" s="53" t="s">
        <v>84</v>
      </c>
      <c r="B28" s="85">
        <v>0.60899999999999999</v>
      </c>
      <c r="C28" s="85">
        <v>0.95</v>
      </c>
      <c r="D28" s="86">
        <v>0.8</v>
      </c>
      <c r="E28" s="86" t="s">
        <v>201</v>
      </c>
    </row>
    <row r="29" spans="1:5" ht="15.75" customHeight="1" x14ac:dyDescent="0.25">
      <c r="A29" s="53" t="s">
        <v>58</v>
      </c>
      <c r="B29" s="85">
        <v>0.76</v>
      </c>
      <c r="C29" s="85">
        <v>0.95</v>
      </c>
      <c r="D29" s="86">
        <v>99.32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210.94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223.6</v>
      </c>
      <c r="E31" s="86" t="s">
        <v>201</v>
      </c>
    </row>
    <row r="32" spans="1:5" ht="15.75" customHeight="1" x14ac:dyDescent="0.25">
      <c r="A32" s="53" t="s">
        <v>28</v>
      </c>
      <c r="B32" s="85">
        <v>0.38600000000000001</v>
      </c>
      <c r="C32" s="85">
        <v>0.95</v>
      </c>
      <c r="D32" s="86">
        <v>1.17</v>
      </c>
      <c r="E32" s="86" t="s">
        <v>201</v>
      </c>
    </row>
    <row r="33" spans="1:6" ht="15.75" customHeight="1" x14ac:dyDescent="0.25">
      <c r="A33" s="53" t="s">
        <v>83</v>
      </c>
      <c r="B33" s="85">
        <v>0.79400000000000004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0.57499999999999996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0.69299999999999995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0.97199999999999998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0.96299999999999997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8.0000000000000002E-3</v>
      </c>
      <c r="C38" s="85">
        <v>0.95</v>
      </c>
      <c r="D38" s="86">
        <v>1.99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1.19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2020-08-31T01:56:28Z</dcterms:modified>
</cp:coreProperties>
</file>