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9534F32-2400-487B-BE45-E2865CFECCBE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<sst xmlns="http://schemas.openxmlformats.org/spreadsheetml/2006/main" count="1109" uniqueCount="272">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</sst>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1612872</v>
      </c>
    </row>
    <row r="8" spans="1:3" ht="15" customHeight="1" x14ac:dyDescent="0.25">
      <c r="B8" s="7" t="s">
        <v>106</v>
      </c>
      <c r="C8" s="66">
        <v>3.2000000000000001E-2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0.89274291992187504</v>
      </c>
    </row>
    <row r="11" spans="1:3" ht="15" customHeight="1" x14ac:dyDescent="0.25">
      <c r="B11" s="7" t="s">
        <v>108</v>
      </c>
      <c r="C11" s="66">
        <v>0.79500000000000004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0.193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0.151</v>
      </c>
    </row>
    <row r="24" spans="1:3" ht="15" customHeight="1" x14ac:dyDescent="0.25">
      <c r="B24" s="20" t="s">
        <v>102</v>
      </c>
      <c r="C24" s="67">
        <v>0.51359999999999995</v>
      </c>
    </row>
    <row r="25" spans="1:3" ht="15" customHeight="1" x14ac:dyDescent="0.25">
      <c r="B25" s="20" t="s">
        <v>103</v>
      </c>
      <c r="C25" s="67">
        <v>0.27929999999999999</v>
      </c>
    </row>
    <row r="26" spans="1:3" ht="15" customHeight="1" x14ac:dyDescent="0.25">
      <c r="B26" s="20" t="s">
        <v>104</v>
      </c>
      <c r="C26" s="67">
        <v>5.6100000000000004E-2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7.5</v>
      </c>
    </row>
    <row r="38" spans="1:5" ht="15" customHeight="1" x14ac:dyDescent="0.25">
      <c r="B38" s="16" t="s">
        <v>91</v>
      </c>
      <c r="C38" s="68">
        <v>12.5</v>
      </c>
      <c r="D38" s="17"/>
      <c r="E38" s="18"/>
    </row>
    <row r="39" spans="1:5" ht="15" customHeight="1" x14ac:dyDescent="0.25">
      <c r="B39" s="16" t="s">
        <v>90</v>
      </c>
      <c r="C39" s="68">
        <v>14.5</v>
      </c>
      <c r="D39" s="17"/>
      <c r="E39" s="17"/>
    </row>
    <row r="40" spans="1:5" ht="15" customHeight="1" x14ac:dyDescent="0.25">
      <c r="B40" s="16" t="s">
        <v>171</v>
      </c>
      <c r="C40" s="68">
        <v>0.64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1.06E-2</v>
      </c>
      <c r="D45" s="17"/>
    </row>
    <row r="46" spans="1:5" ht="15.75" customHeight="1" x14ac:dyDescent="0.25">
      <c r="B46" s="16" t="s">
        <v>11</v>
      </c>
      <c r="C46" s="67">
        <v>4.0099999999999997E-2</v>
      </c>
      <c r="D46" s="17"/>
    </row>
    <row r="47" spans="1:5" ht="15.75" customHeight="1" x14ac:dyDescent="0.25">
      <c r="B47" s="16" t="s">
        <v>12</v>
      </c>
      <c r="C47" s="67">
        <v>8.6400000000000005E-2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0.86289999999999989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2.0169788124899974</v>
      </c>
      <c r="D51" s="17"/>
    </row>
    <row r="52" spans="1:4" ht="15" customHeight="1" x14ac:dyDescent="0.25">
      <c r="B52" s="16" t="s">
        <v>125</v>
      </c>
      <c r="C52" s="65">
        <v>1.7811860218300002</v>
      </c>
    </row>
    <row r="53" spans="1:4" ht="15.75" customHeight="1" x14ac:dyDescent="0.25">
      <c r="B53" s="16" t="s">
        <v>126</v>
      </c>
      <c r="C53" s="65">
        <v>1.7811860218300002</v>
      </c>
    </row>
    <row r="54" spans="1:4" ht="15.75" customHeight="1" x14ac:dyDescent="0.25">
      <c r="B54" s="16" t="s">
        <v>127</v>
      </c>
      <c r="C54" s="65">
        <v>1.5389080966299999</v>
      </c>
    </row>
    <row r="55" spans="1:4" ht="15.75" customHeight="1" x14ac:dyDescent="0.25">
      <c r="B55" s="16" t="s">
        <v>128</v>
      </c>
      <c r="C55" s="65">
        <v>1.5389080966299999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0.51600220420642406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2.0169788124899974</v>
      </c>
      <c r="C2" s="26">
        <f>'Baseline year population inputs'!C52</f>
        <v>1.7811860218300002</v>
      </c>
      <c r="D2" s="26">
        <f>'Baseline year population inputs'!C53</f>
        <v>1.7811860218300002</v>
      </c>
      <c r="E2" s="26">
        <f>'Baseline year population inputs'!C54</f>
        <v>1.5389080966299999</v>
      </c>
      <c r="F2" s="26">
        <f>'Baseline year population inputs'!C55</f>
        <v>1.5389080966299999</v>
      </c>
    </row>
    <row r="3" spans="1:6" ht="15.75" customHeight="1" x14ac:dyDescent="0.25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6.0060000000000002E-2</v>
      </c>
      <c r="E3" s="26">
        <f>frac_mam_12_23months * 2.6</f>
        <v>5.3299999999999993E-2</v>
      </c>
      <c r="F3" s="26">
        <f>frac_mam_24_59months * 2.6</f>
        <v>2.4380200000000001E-2</v>
      </c>
    </row>
    <row r="4" spans="1:6" ht="15.75" customHeight="1" x14ac:dyDescent="0.25">
      <c r="A4" s="3" t="s">
        <v>66</v>
      </c>
      <c r="B4" s="26">
        <f>frac_sam_1month * 2.6</f>
        <v>4.0039999999999999E-2</v>
      </c>
      <c r="C4" s="26">
        <f>frac_sam_1_5months * 2.6</f>
        <v>4.0039999999999999E-2</v>
      </c>
      <c r="D4" s="26">
        <f>frac_sam_6_11months * 2.6</f>
        <v>4.7060000000000005E-2</v>
      </c>
      <c r="E4" s="26">
        <f>frac_sam_12_23months * 2.6</f>
        <v>2.5922676000000002E-2</v>
      </c>
      <c r="F4" s="26">
        <f>frac_sam_24_59months * 2.6</f>
        <v>9.1002600000000006E-3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2.0169788124899974</v>
      </c>
      <c r="D7" s="93">
        <f>diarrhoea_1_5mo</f>
        <v>1.7811860218300002</v>
      </c>
      <c r="E7" s="93">
        <f>diarrhoea_6_11mo</f>
        <v>1.7811860218300002</v>
      </c>
      <c r="F7" s="93">
        <f>diarrhoea_12_23mo</f>
        <v>1.5389080966299999</v>
      </c>
      <c r="G7" s="93">
        <f>diarrhoea_24_59mo</f>
        <v>1.5389080966299999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2.0169788124899974</v>
      </c>
      <c r="D12" s="93">
        <f>diarrhoea_1_5mo</f>
        <v>1.7811860218300002</v>
      </c>
      <c r="E12" s="93">
        <f>diarrhoea_6_11mo</f>
        <v>1.7811860218300002</v>
      </c>
      <c r="F12" s="93">
        <f>diarrhoea_12_23mo</f>
        <v>1.5389080966299999</v>
      </c>
      <c r="G12" s="93">
        <f>diarrhoea_24_59mo</f>
        <v>1.5389080966299999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0.79500000000000004</v>
      </c>
      <c r="I18" s="93">
        <f>frac_PW_health_facility</f>
        <v>0.79500000000000004</v>
      </c>
      <c r="J18" s="93">
        <f>frac_PW_health_facility</f>
        <v>0.79500000000000004</v>
      </c>
      <c r="K18" s="93">
        <f>frac_PW_health_facility</f>
        <v>0.79500000000000004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</v>
      </c>
      <c r="M24" s="93">
        <f>famplan_unmet_need</f>
        <v>0.193</v>
      </c>
      <c r="N24" s="93">
        <f>famplan_unmet_need</f>
        <v>0.193</v>
      </c>
      <c r="O24" s="93">
        <f>famplan_unmet_need</f>
        <v>0.193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5.3276736816406225E-2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2.2832887207031239E-2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3.1147456054687488E-2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0.89274291992187504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343907</v>
      </c>
      <c r="C2" s="75">
        <v>736000</v>
      </c>
      <c r="D2" s="75">
        <v>1438000</v>
      </c>
      <c r="E2" s="75">
        <v>1270000</v>
      </c>
      <c r="F2" s="75">
        <v>1040000</v>
      </c>
      <c r="G2" s="22">
        <f t="shared" ref="G2:G40" si="0">C2+D2+E2+F2</f>
        <v>4484000</v>
      </c>
      <c r="H2" s="22">
        <f t="shared" ref="H2:H40" si="1">(B2 + stillbirth*B2/(1000-stillbirth))/(1-abortion)</f>
        <v>398362.79582671629</v>
      </c>
      <c r="I2" s="22">
        <f>G2-H2</f>
        <v>4085637.2041732837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346467</v>
      </c>
      <c r="C3" s="75">
        <v>740000</v>
      </c>
      <c r="D3" s="75">
        <v>1445000</v>
      </c>
      <c r="E3" s="75">
        <v>1291000</v>
      </c>
      <c r="F3" s="75">
        <v>1059000</v>
      </c>
      <c r="G3" s="22">
        <f t="shared" si="0"/>
        <v>4535000</v>
      </c>
      <c r="H3" s="22">
        <f t="shared" si="1"/>
        <v>401328.1578499272</v>
      </c>
      <c r="I3" s="22">
        <f t="shared" ref="I3:I15" si="3">G3-H3</f>
        <v>4133671.8421500726</v>
      </c>
    </row>
    <row r="4" spans="1:9" ht="15.75" customHeight="1" x14ac:dyDescent="0.25">
      <c r="A4" s="92">
        <f t="shared" si="2"/>
        <v>2022</v>
      </c>
      <c r="B4" s="74">
        <v>346420</v>
      </c>
      <c r="C4" s="75">
        <v>745000</v>
      </c>
      <c r="D4" s="75">
        <v>1450000</v>
      </c>
      <c r="E4" s="75">
        <v>1312000</v>
      </c>
      <c r="F4" s="75">
        <v>1078000</v>
      </c>
      <c r="G4" s="22">
        <f t="shared" si="0"/>
        <v>4585000</v>
      </c>
      <c r="H4" s="22">
        <f t="shared" si="1"/>
        <v>401273.71565653232</v>
      </c>
      <c r="I4" s="22">
        <f t="shared" si="3"/>
        <v>4183726.2843434676</v>
      </c>
    </row>
    <row r="5" spans="1:9" ht="15.75" customHeight="1" x14ac:dyDescent="0.25">
      <c r="A5" s="92" t="str">
        <f t="shared" si="2"/>
        <v/>
      </c>
      <c r="B5" s="74">
        <v>326616.88160000002</v>
      </c>
      <c r="C5" s="75">
        <v>752000</v>
      </c>
      <c r="D5" s="75">
        <v>1454000</v>
      </c>
      <c r="E5" s="75">
        <v>1330000</v>
      </c>
      <c r="F5" s="75">
        <v>1097000</v>
      </c>
      <c r="G5" s="22">
        <f t="shared" si="0"/>
        <v>4633000</v>
      </c>
      <c r="H5" s="22">
        <f t="shared" si="1"/>
        <v>378334.88157664594</v>
      </c>
      <c r="I5" s="22">
        <f t="shared" si="3"/>
        <v>4254665.1184233539</v>
      </c>
    </row>
    <row r="6" spans="1:9" ht="15.75" customHeight="1" x14ac:dyDescent="0.25">
      <c r="A6" s="92" t="str">
        <f t="shared" si="2"/>
        <v/>
      </c>
      <c r="B6" s="74">
        <v>325552.36800000002</v>
      </c>
      <c r="C6" s="75">
        <v>758000</v>
      </c>
      <c r="D6" s="75">
        <v>1457000</v>
      </c>
      <c r="E6" s="75">
        <v>1347000</v>
      </c>
      <c r="F6" s="75">
        <v>1116000</v>
      </c>
      <c r="G6" s="22">
        <f t="shared" si="0"/>
        <v>4678000</v>
      </c>
      <c r="H6" s="22">
        <f t="shared" si="1"/>
        <v>377101.80805999297</v>
      </c>
      <c r="I6" s="22">
        <f t="shared" si="3"/>
        <v>4300898.1919400068</v>
      </c>
    </row>
    <row r="7" spans="1:9" ht="15.75" customHeight="1" x14ac:dyDescent="0.25">
      <c r="A7" s="92" t="str">
        <f t="shared" si="2"/>
        <v/>
      </c>
      <c r="B7" s="74">
        <v>324288.90000000002</v>
      </c>
      <c r="C7" s="75">
        <v>764000</v>
      </c>
      <c r="D7" s="75">
        <v>1461000</v>
      </c>
      <c r="E7" s="75">
        <v>1363000</v>
      </c>
      <c r="F7" s="75">
        <v>1137000</v>
      </c>
      <c r="G7" s="22">
        <f t="shared" si="0"/>
        <v>4725000</v>
      </c>
      <c r="H7" s="22">
        <f t="shared" si="1"/>
        <v>375638.27680032805</v>
      </c>
      <c r="I7" s="22">
        <f t="shared" si="3"/>
        <v>4349361.7231996721</v>
      </c>
    </row>
    <row r="8" spans="1:9" ht="15.75" customHeight="1" x14ac:dyDescent="0.25">
      <c r="A8" s="92" t="str">
        <f t="shared" si="2"/>
        <v/>
      </c>
      <c r="B8" s="74">
        <v>323500.17960000003</v>
      </c>
      <c r="C8" s="75">
        <v>769000</v>
      </c>
      <c r="D8" s="75">
        <v>1466000</v>
      </c>
      <c r="E8" s="75">
        <v>1377000</v>
      </c>
      <c r="F8" s="75">
        <v>1159000</v>
      </c>
      <c r="G8" s="22">
        <f t="shared" si="0"/>
        <v>4771000</v>
      </c>
      <c r="H8" s="22">
        <f t="shared" si="1"/>
        <v>374724.66683115164</v>
      </c>
      <c r="I8" s="22">
        <f t="shared" si="3"/>
        <v>4396275.3331688484</v>
      </c>
    </row>
    <row r="9" spans="1:9" ht="15.75" customHeight="1" x14ac:dyDescent="0.25">
      <c r="A9" s="92" t="str">
        <f t="shared" si="2"/>
        <v/>
      </c>
      <c r="B9" s="74">
        <v>322567.0344</v>
      </c>
      <c r="C9" s="75">
        <v>773000</v>
      </c>
      <c r="D9" s="75">
        <v>1471000</v>
      </c>
      <c r="E9" s="75">
        <v>1390000</v>
      </c>
      <c r="F9" s="75">
        <v>1181000</v>
      </c>
      <c r="G9" s="22">
        <f t="shared" si="0"/>
        <v>4815000</v>
      </c>
      <c r="H9" s="22">
        <f t="shared" si="1"/>
        <v>373643.76318340882</v>
      </c>
      <c r="I9" s="22">
        <f t="shared" si="3"/>
        <v>4441356.2368165916</v>
      </c>
    </row>
    <row r="10" spans="1:9" ht="15.75" customHeight="1" x14ac:dyDescent="0.25">
      <c r="A10" s="92" t="str">
        <f t="shared" si="2"/>
        <v/>
      </c>
      <c r="B10" s="74">
        <v>321457.35959999997</v>
      </c>
      <c r="C10" s="75">
        <v>776000</v>
      </c>
      <c r="D10" s="75">
        <v>1477000</v>
      </c>
      <c r="E10" s="75">
        <v>1401000</v>
      </c>
      <c r="F10" s="75">
        <v>1204000</v>
      </c>
      <c r="G10" s="22">
        <f t="shared" si="0"/>
        <v>4858000</v>
      </c>
      <c r="H10" s="22">
        <f t="shared" si="1"/>
        <v>372358.37743730168</v>
      </c>
      <c r="I10" s="22">
        <f t="shared" si="3"/>
        <v>4485641.6225626981</v>
      </c>
    </row>
    <row r="11" spans="1:9" ht="15.75" customHeight="1" x14ac:dyDescent="0.25">
      <c r="A11" s="92" t="str">
        <f t="shared" si="2"/>
        <v/>
      </c>
      <c r="B11" s="74">
        <v>320190.70199999993</v>
      </c>
      <c r="C11" s="75">
        <v>779000</v>
      </c>
      <c r="D11" s="75">
        <v>1482000</v>
      </c>
      <c r="E11" s="75">
        <v>1411000</v>
      </c>
      <c r="F11" s="75">
        <v>1226000</v>
      </c>
      <c r="G11" s="22">
        <f t="shared" si="0"/>
        <v>4898000</v>
      </c>
      <c r="H11" s="22">
        <f t="shared" si="1"/>
        <v>370891.15152189089</v>
      </c>
      <c r="I11" s="22">
        <f t="shared" si="3"/>
        <v>4527108.8484781086</v>
      </c>
    </row>
    <row r="12" spans="1:9" ht="15.75" customHeight="1" x14ac:dyDescent="0.25">
      <c r="A12" s="92" t="str">
        <f t="shared" si="2"/>
        <v/>
      </c>
      <c r="B12" s="74">
        <v>318785.61</v>
      </c>
      <c r="C12" s="75">
        <v>781000</v>
      </c>
      <c r="D12" s="75">
        <v>1490000</v>
      </c>
      <c r="E12" s="75">
        <v>1419000</v>
      </c>
      <c r="F12" s="75">
        <v>1248000</v>
      </c>
      <c r="G12" s="22">
        <f t="shared" si="0"/>
        <v>4938000</v>
      </c>
      <c r="H12" s="22">
        <f t="shared" si="1"/>
        <v>369263.57087504817</v>
      </c>
      <c r="I12" s="22">
        <f t="shared" si="3"/>
        <v>4568736.4291249514</v>
      </c>
    </row>
    <row r="13" spans="1:9" ht="15.75" customHeight="1" x14ac:dyDescent="0.25">
      <c r="A13" s="92" t="str">
        <f t="shared" si="2"/>
        <v/>
      </c>
      <c r="B13" s="74">
        <v>735000</v>
      </c>
      <c r="C13" s="75">
        <v>1431000</v>
      </c>
      <c r="D13" s="75">
        <v>1249000</v>
      </c>
      <c r="E13" s="75">
        <v>1022000</v>
      </c>
      <c r="F13" s="75">
        <v>6.9116265000000012E-3</v>
      </c>
      <c r="G13" s="22">
        <f t="shared" si="0"/>
        <v>3702000.0069116266</v>
      </c>
      <c r="H13" s="22">
        <f t="shared" si="1"/>
        <v>851383.23713281925</v>
      </c>
      <c r="I13" s="22">
        <f t="shared" si="3"/>
        <v>2850616.7697788072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6.9116265000000012E-3</v>
      </c>
    </row>
    <row r="4" spans="1:8" ht="15.75" customHeight="1" x14ac:dyDescent="0.25">
      <c r="B4" s="24" t="s">
        <v>7</v>
      </c>
      <c r="C4" s="76">
        <v>0.12410106227309065</v>
      </c>
    </row>
    <row r="5" spans="1:8" ht="15.75" customHeight="1" x14ac:dyDescent="0.25">
      <c r="B5" s="24" t="s">
        <v>8</v>
      </c>
      <c r="C5" s="76">
        <v>6.7132758607990728E-2</v>
      </c>
    </row>
    <row r="6" spans="1:8" ht="15.75" customHeight="1" x14ac:dyDescent="0.25">
      <c r="B6" s="24" t="s">
        <v>10</v>
      </c>
      <c r="C6" s="76">
        <v>8.6067594738252845E-2</v>
      </c>
    </row>
    <row r="7" spans="1:8" ht="15.75" customHeight="1" x14ac:dyDescent="0.25">
      <c r="B7" s="24" t="s">
        <v>13</v>
      </c>
      <c r="C7" s="76">
        <v>0.32584968885268223</v>
      </c>
    </row>
    <row r="8" spans="1:8" ht="15.75" customHeight="1" x14ac:dyDescent="0.25">
      <c r="B8" s="24" t="s">
        <v>14</v>
      </c>
      <c r="C8" s="76">
        <v>1.744195776745107E-4</v>
      </c>
    </row>
    <row r="9" spans="1:8" ht="15.75" customHeight="1" x14ac:dyDescent="0.25">
      <c r="B9" s="24" t="s">
        <v>27</v>
      </c>
      <c r="C9" s="76">
        <v>0.20272948503611377</v>
      </c>
    </row>
    <row r="10" spans="1:8" ht="15.75" customHeight="1" x14ac:dyDescent="0.25">
      <c r="B10" s="24" t="s">
        <v>15</v>
      </c>
      <c r="C10" s="76">
        <v>0.18703336441419538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4.37210503804513E-2</v>
      </c>
      <c r="D14" s="76">
        <v>4.37210503804513E-2</v>
      </c>
      <c r="E14" s="76">
        <v>5.6640184589185398E-2</v>
      </c>
      <c r="F14" s="76">
        <v>5.6640184589185398E-2</v>
      </c>
    </row>
    <row r="15" spans="1:8" ht="15.75" customHeight="1" x14ac:dyDescent="0.25">
      <c r="B15" s="24" t="s">
        <v>16</v>
      </c>
      <c r="C15" s="76">
        <v>0.25702959640290501</v>
      </c>
      <c r="D15" s="76">
        <v>0.25702959640290501</v>
      </c>
      <c r="E15" s="76">
        <v>0.21994438094565499</v>
      </c>
      <c r="F15" s="76">
        <v>0.21994438094565499</v>
      </c>
    </row>
    <row r="16" spans="1:8" ht="15.75" customHeight="1" x14ac:dyDescent="0.25">
      <c r="B16" s="24" t="s">
        <v>17</v>
      </c>
      <c r="C16" s="76">
        <v>1.45934556165386E-2</v>
      </c>
      <c r="D16" s="76">
        <v>1.45934556165386E-2</v>
      </c>
      <c r="E16" s="76">
        <v>1.3312336700013997E-2</v>
      </c>
      <c r="F16" s="76">
        <v>1.3312336700013997E-2</v>
      </c>
    </row>
    <row r="17" spans="1:8" ht="15.75" customHeight="1" x14ac:dyDescent="0.25">
      <c r="B17" s="24" t="s">
        <v>18</v>
      </c>
      <c r="C17" s="76">
        <v>6.5089181961373296E-5</v>
      </c>
      <c r="D17" s="76">
        <v>6.5089181961373296E-5</v>
      </c>
      <c r="E17" s="76">
        <v>1.7132947853979203E-4</v>
      </c>
      <c r="F17" s="76">
        <v>1.7132947853979203E-4</v>
      </c>
    </row>
    <row r="18" spans="1:8" ht="15.75" customHeight="1" x14ac:dyDescent="0.25">
      <c r="B18" s="24" t="s">
        <v>19</v>
      </c>
      <c r="C18" s="76">
        <v>9.1404291289928994E-5</v>
      </c>
      <c r="D18" s="76">
        <v>9.1404291289928994E-5</v>
      </c>
      <c r="E18" s="76">
        <v>1.51037405363009E-4</v>
      </c>
      <c r="F18" s="76">
        <v>1.51037405363009E-4</v>
      </c>
    </row>
    <row r="19" spans="1:8" ht="15.75" customHeight="1" x14ac:dyDescent="0.25">
      <c r="B19" s="24" t="s">
        <v>20</v>
      </c>
      <c r="C19" s="76">
        <v>2.3768330105975598E-3</v>
      </c>
      <c r="D19" s="76">
        <v>2.3768330105975598E-3</v>
      </c>
      <c r="E19" s="76">
        <v>2.04139426951446E-3</v>
      </c>
      <c r="F19" s="76">
        <v>2.04139426951446E-3</v>
      </c>
    </row>
    <row r="20" spans="1:8" ht="15.75" customHeight="1" x14ac:dyDescent="0.25">
      <c r="B20" s="24" t="s">
        <v>21</v>
      </c>
      <c r="C20" s="76">
        <v>1.0358850754919401E-2</v>
      </c>
      <c r="D20" s="76">
        <v>1.0358850754919401E-2</v>
      </c>
      <c r="E20" s="76">
        <v>1.0125320136835198E-2</v>
      </c>
      <c r="F20" s="76">
        <v>1.0125320136835198E-2</v>
      </c>
    </row>
    <row r="21" spans="1:8" ht="15.75" customHeight="1" x14ac:dyDescent="0.25">
      <c r="B21" s="24" t="s">
        <v>22</v>
      </c>
      <c r="C21" s="76">
        <v>8.2708746901430097E-2</v>
      </c>
      <c r="D21" s="76">
        <v>8.2708746901430097E-2</v>
      </c>
      <c r="E21" s="76">
        <v>0.27199250334247199</v>
      </c>
      <c r="F21" s="76">
        <v>0.27199250334247199</v>
      </c>
    </row>
    <row r="22" spans="1:8" ht="15.75" customHeight="1" x14ac:dyDescent="0.25">
      <c r="B22" s="24" t="s">
        <v>23</v>
      </c>
      <c r="C22" s="76">
        <v>0.58905497345990676</v>
      </c>
      <c r="D22" s="76">
        <v>0.58905497345990676</v>
      </c>
      <c r="E22" s="76">
        <v>0.42562151313242125</v>
      </c>
      <c r="F22" s="76">
        <v>0.42562151313242125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6.7900000000000002E-2</v>
      </c>
    </row>
    <row r="27" spans="1:8" ht="15.75" customHeight="1" x14ac:dyDescent="0.25">
      <c r="B27" s="24" t="s">
        <v>39</v>
      </c>
      <c r="C27" s="76">
        <v>3.9199999999999999E-2</v>
      </c>
    </row>
    <row r="28" spans="1:8" ht="15.75" customHeight="1" x14ac:dyDescent="0.25">
      <c r="B28" s="24" t="s">
        <v>40</v>
      </c>
      <c r="C28" s="76">
        <v>0.1409</v>
      </c>
    </row>
    <row r="29" spans="1:8" ht="15.75" customHeight="1" x14ac:dyDescent="0.25">
      <c r="B29" s="24" t="s">
        <v>41</v>
      </c>
      <c r="C29" s="76">
        <v>0.29520000000000002</v>
      </c>
    </row>
    <row r="30" spans="1:8" ht="15.75" customHeight="1" x14ac:dyDescent="0.25">
      <c r="B30" s="24" t="s">
        <v>42</v>
      </c>
      <c r="C30" s="76">
        <v>4.8000000000000001E-2</v>
      </c>
    </row>
    <row r="31" spans="1:8" ht="15.75" customHeight="1" x14ac:dyDescent="0.25">
      <c r="B31" s="24" t="s">
        <v>43</v>
      </c>
      <c r="C31" s="76">
        <v>8.0500000000000002E-2</v>
      </c>
    </row>
    <row r="32" spans="1:8" ht="15.75" customHeight="1" x14ac:dyDescent="0.25">
      <c r="B32" s="24" t="s">
        <v>44</v>
      </c>
      <c r="C32" s="76">
        <v>1.15E-2</v>
      </c>
    </row>
    <row r="33" spans="2:3" ht="15.75" customHeight="1" x14ac:dyDescent="0.25">
      <c r="B33" s="24" t="s">
        <v>45</v>
      </c>
      <c r="C33" s="76">
        <v>0.18239999999999998</v>
      </c>
    </row>
    <row r="34" spans="2:3" ht="15.75" customHeight="1" x14ac:dyDescent="0.25">
      <c r="B34" s="24" t="s">
        <v>46</v>
      </c>
      <c r="C34" s="76">
        <v>0.13439999999999999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0.65253932516976998</v>
      </c>
      <c r="D2" s="77">
        <v>0.68370000000000009</v>
      </c>
      <c r="E2" s="77">
        <v>0.60140000000000005</v>
      </c>
      <c r="F2" s="77">
        <v>0.36520000000000002</v>
      </c>
      <c r="G2" s="77">
        <v>0.39890000000000003</v>
      </c>
    </row>
    <row r="3" spans="1:15" ht="15.75" customHeight="1" x14ac:dyDescent="0.25">
      <c r="A3" s="5"/>
      <c r="B3" s="11" t="s">
        <v>118</v>
      </c>
      <c r="C3" s="77">
        <v>0.21629999999999999</v>
      </c>
      <c r="D3" s="77">
        <v>0.21629999999999999</v>
      </c>
      <c r="E3" s="77">
        <v>0.20960000000000001</v>
      </c>
      <c r="F3" s="77">
        <v>0.30570000000000003</v>
      </c>
      <c r="G3" s="77">
        <v>0.34659999999999996</v>
      </c>
    </row>
    <row r="4" spans="1:15" ht="15.75" customHeight="1" x14ac:dyDescent="0.25">
      <c r="A4" s="5"/>
      <c r="B4" s="11" t="s">
        <v>116</v>
      </c>
      <c r="C4" s="78">
        <v>7.2599999999999998E-2</v>
      </c>
      <c r="D4" s="78">
        <v>7.2700000000000001E-2</v>
      </c>
      <c r="E4" s="78">
        <v>0.1414</v>
      </c>
      <c r="F4" s="78">
        <v>0.23</v>
      </c>
      <c r="G4" s="78">
        <v>0.19940000000000002</v>
      </c>
    </row>
    <row r="5" spans="1:15" ht="15.75" customHeight="1" x14ac:dyDescent="0.25">
      <c r="A5" s="5"/>
      <c r="B5" s="11" t="s">
        <v>119</v>
      </c>
      <c r="C5" s="78">
        <v>2.7200000000000002E-2</v>
      </c>
      <c r="D5" s="78">
        <v>2.7200000000000002E-2</v>
      </c>
      <c r="E5" s="78">
        <v>4.7599999999999996E-2</v>
      </c>
      <c r="F5" s="78">
        <v>9.9100000000000008E-2</v>
      </c>
      <c r="G5" s="78">
        <v>5.5099999999999996E-2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0.8125</v>
      </c>
      <c r="D8" s="77">
        <v>0.8125</v>
      </c>
      <c r="E8" s="77">
        <v>0.88900000000000001</v>
      </c>
      <c r="F8" s="77">
        <v>0.8931</v>
      </c>
      <c r="G8" s="77">
        <v>0.92620000000000002</v>
      </c>
    </row>
    <row r="9" spans="1:15" ht="15.75" customHeight="1" x14ac:dyDescent="0.25">
      <c r="B9" s="7" t="s">
        <v>121</v>
      </c>
      <c r="C9" s="77">
        <v>0.1164</v>
      </c>
      <c r="D9" s="77">
        <v>0.1164</v>
      </c>
      <c r="E9" s="77">
        <v>6.9900000000000004E-2</v>
      </c>
      <c r="F9" s="77">
        <v>7.6399999999999996E-2</v>
      </c>
      <c r="G9" s="77">
        <v>6.0999999999999999E-2</v>
      </c>
    </row>
    <row r="10" spans="1:15" ht="15.75" customHeight="1" x14ac:dyDescent="0.25">
      <c r="B10" s="7" t="s">
        <v>122</v>
      </c>
      <c r="C10" s="78">
        <v>5.57E-2</v>
      </c>
      <c r="D10" s="78">
        <v>5.57E-2</v>
      </c>
      <c r="E10" s="78">
        <v>2.3099999999999999E-2</v>
      </c>
      <c r="F10" s="78">
        <v>2.0499999999999997E-2</v>
      </c>
      <c r="G10" s="78">
        <v>9.3769999999999999E-3</v>
      </c>
    </row>
    <row r="11" spans="1:15" ht="15.75" customHeight="1" x14ac:dyDescent="0.25">
      <c r="B11" s="7" t="s">
        <v>123</v>
      </c>
      <c r="C11" s="78">
        <v>1.54E-2</v>
      </c>
      <c r="D11" s="78">
        <v>1.54E-2</v>
      </c>
      <c r="E11" s="78">
        <v>1.8100000000000002E-2</v>
      </c>
      <c r="F11" s="78">
        <v>9.9702599999999999E-3</v>
      </c>
      <c r="G11" s="78">
        <v>3.5000999999999999E-3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0.18063501800000001</v>
      </c>
      <c r="D14" s="79">
        <v>0.170571809943</v>
      </c>
      <c r="E14" s="79">
        <v>0.170571809943</v>
      </c>
      <c r="F14" s="79">
        <v>0.12182578785600001</v>
      </c>
      <c r="G14" s="79">
        <v>0.12182578785600001</v>
      </c>
      <c r="H14" s="80">
        <v>0.26400000000000001</v>
      </c>
      <c r="I14" s="80">
        <v>0.26400000000000001</v>
      </c>
      <c r="J14" s="80">
        <v>0.26400000000000001</v>
      </c>
      <c r="K14" s="80">
        <v>0.26400000000000001</v>
      </c>
      <c r="L14" s="80">
        <v>0.18995000000000001</v>
      </c>
      <c r="M14" s="80">
        <v>0.18995000000000001</v>
      </c>
      <c r="N14" s="80">
        <v>0.18995000000000001</v>
      </c>
      <c r="O14" s="80">
        <v>0.18995000000000001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9.3208067444867093E-2</v>
      </c>
      <c r="D15" s="77">
        <f t="shared" si="0"/>
        <v>8.8015429906067241E-2</v>
      </c>
      <c r="E15" s="77">
        <f t="shared" si="0"/>
        <v>8.8015429906067241E-2</v>
      </c>
      <c r="F15" s="77">
        <f t="shared" si="0"/>
        <v>6.2862375062880213E-2</v>
      </c>
      <c r="G15" s="77">
        <f t="shared" si="0"/>
        <v>6.2862375062880213E-2</v>
      </c>
      <c r="H15" s="77">
        <f t="shared" si="0"/>
        <v>0.13622458191049597</v>
      </c>
      <c r="I15" s="77">
        <f t="shared" si="0"/>
        <v>0.13622458191049597</v>
      </c>
      <c r="J15" s="77">
        <f t="shared" si="0"/>
        <v>0.13622458191049597</v>
      </c>
      <c r="K15" s="77">
        <f t="shared" si="0"/>
        <v>0.13622458191049597</v>
      </c>
      <c r="L15" s="77">
        <f t="shared" si="0"/>
        <v>9.8014618689010249E-2</v>
      </c>
      <c r="M15" s="77">
        <f t="shared" si="0"/>
        <v>9.8014618689010249E-2</v>
      </c>
      <c r="N15" s="77">
        <f t="shared" si="0"/>
        <v>9.8014618689010249E-2</v>
      </c>
      <c r="O15" s="77">
        <f t="shared" si="0"/>
        <v>9.8014618689010249E-2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0.48469999999999996</v>
      </c>
      <c r="D2" s="78">
        <v>0.3947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4.7899999999999998E-2</v>
      </c>
      <c r="D3" s="78">
        <v>0.1331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0.29719999999999996</v>
      </c>
      <c r="D4" s="78">
        <v>0.33390000000000003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0.17020000000000013</v>
      </c>
      <c r="D5" s="77">
        <f t="shared" ref="D5:G5" si="0">1-SUM(D2:D4)</f>
        <v>0.13829999999999987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0.24689999999999998</v>
      </c>
      <c r="D2" s="28">
        <v>0.2487</v>
      </c>
      <c r="E2" s="28">
        <v>0.24829999999999999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2.5201310000000001E-2</v>
      </c>
      <c r="D4" s="28">
        <v>2.517167E-2</v>
      </c>
      <c r="E4" s="28">
        <v>2.517167E-2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0.170571809943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0.26400000000000001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0.18995000000000001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0.3947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16.123000000000001</v>
      </c>
      <c r="D13" s="28">
        <v>15.707000000000001</v>
      </c>
      <c r="E13" s="28">
        <v>15.337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74.19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637.96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1.89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37.15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1.05</v>
      </c>
      <c r="E17" s="86" t="s">
        <v>201</v>
      </c>
    </row>
    <row r="18" spans="1:5" ht="15.75" customHeight="1" x14ac:dyDescent="0.25">
      <c r="A18" s="53" t="s">
        <v>175</v>
      </c>
      <c r="B18" s="85">
        <v>0.32400000000000001</v>
      </c>
      <c r="C18" s="85">
        <v>0.95</v>
      </c>
      <c r="D18" s="86">
        <v>14.65</v>
      </c>
      <c r="E18" s="86" t="s">
        <v>201</v>
      </c>
    </row>
    <row r="19" spans="1:5" ht="15.75" customHeight="1" x14ac:dyDescent="0.25">
      <c r="A19" s="53" t="s">
        <v>174</v>
      </c>
      <c r="B19" s="85">
        <v>0.53600000000000003</v>
      </c>
      <c r="C19" s="85">
        <v>0.95</v>
      </c>
      <c r="D19" s="86">
        <v>15.53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37.450000000000003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32.82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</v>
      </c>
      <c r="E24" s="86" t="s">
        <v>201</v>
      </c>
    </row>
    <row r="25" spans="1:5" ht="15.75" customHeight="1" x14ac:dyDescent="0.25">
      <c r="A25" s="53" t="s">
        <v>87</v>
      </c>
      <c r="B25" s="85">
        <v>0.41899999999999998</v>
      </c>
      <c r="C25" s="85">
        <v>0.95</v>
      </c>
      <c r="D25" s="86">
        <v>19.91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9.68</v>
      </c>
      <c r="E27" s="86" t="s">
        <v>201</v>
      </c>
    </row>
    <row r="28" spans="1:5" ht="15.75" customHeight="1" x14ac:dyDescent="0.25">
      <c r="A28" s="53" t="s">
        <v>84</v>
      </c>
      <c r="B28" s="85">
        <v>0.27300000000000002</v>
      </c>
      <c r="C28" s="85">
        <v>0.95</v>
      </c>
      <c r="D28" s="86">
        <v>1.1100000000000001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0.53600000000000003</v>
      </c>
      <c r="C29" s="85">
        <v>0.95</v>
      </c>
      <c r="D29" s="86">
        <v>149.38999999999999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326.95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346.57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2.2799999999999998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0.82599999999999996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2.2999999999999998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2.2999999999999998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2020-08-31T01:53:23Z</dcterms:modified>
</cp:coreProperties>
</file>