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BB2E459-A9AE-4781-99BE-5AE9820327D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<sst xmlns="http://schemas.openxmlformats.org/spreadsheetml/2006/main" count="1109" uniqueCount="272">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</sst>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348513</v>
      </c>
    </row>
    <row r="8" spans="1:3" ht="15" customHeight="1" x14ac:dyDescent="0.25">
      <c r="B8" s="7" t="s">
        <v>106</v>
      </c>
      <c r="C8" s="66">
        <v>0.13400000000000001</v>
      </c>
    </row>
    <row r="9" spans="1:3" ht="15" customHeight="1" x14ac:dyDescent="0.25">
      <c r="B9" s="9" t="s">
        <v>107</v>
      </c>
      <c r="C9" s="67">
        <v>0.27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0.625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0.1114</v>
      </c>
    </row>
    <row r="24" spans="1:3" ht="15" customHeight="1" x14ac:dyDescent="0.25">
      <c r="B24" s="20" t="s">
        <v>102</v>
      </c>
      <c r="C24" s="67">
        <v>0.47340000000000004</v>
      </c>
    </row>
    <row r="25" spans="1:3" ht="15" customHeight="1" x14ac:dyDescent="0.25">
      <c r="B25" s="20" t="s">
        <v>103</v>
      </c>
      <c r="C25" s="67">
        <v>0.35499999999999998</v>
      </c>
    </row>
    <row r="26" spans="1:3" ht="15" customHeight="1" x14ac:dyDescent="0.25">
      <c r="B26" s="20" t="s">
        <v>104</v>
      </c>
      <c r="C26" s="67">
        <v>6.0200000000000004E-2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0.32600000000000001</v>
      </c>
    </row>
    <row r="30" spans="1:3" ht="14.25" customHeight="1" x14ac:dyDescent="0.25">
      <c r="B30" s="30" t="s">
        <v>76</v>
      </c>
      <c r="C30" s="69">
        <v>3.4000000000000002E-2</v>
      </c>
    </row>
    <row r="31" spans="1:3" ht="14.25" customHeight="1" x14ac:dyDescent="0.25">
      <c r="B31" s="30" t="s">
        <v>77</v>
      </c>
      <c r="C31" s="69">
        <v>7.2999999999999995E-2</v>
      </c>
    </row>
    <row r="32" spans="1:3" ht="14.25" customHeight="1" x14ac:dyDescent="0.25">
      <c r="B32" s="30" t="s">
        <v>78</v>
      </c>
      <c r="C32" s="69">
        <v>0.56700000000000006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17.5</v>
      </c>
    </row>
    <row r="38" spans="1:5" ht="15" customHeight="1" x14ac:dyDescent="0.25">
      <c r="B38" s="16" t="s">
        <v>91</v>
      </c>
      <c r="C38" s="68">
        <v>31.8</v>
      </c>
      <c r="D38" s="17"/>
      <c r="E38" s="18"/>
    </row>
    <row r="39" spans="1:5" ht="15" customHeight="1" x14ac:dyDescent="0.25">
      <c r="B39" s="16" t="s">
        <v>90</v>
      </c>
      <c r="C39" s="68">
        <v>44.2</v>
      </c>
      <c r="D39" s="17"/>
      <c r="E39" s="17"/>
    </row>
    <row r="40" spans="1:5" ht="15" customHeight="1" x14ac:dyDescent="0.25">
      <c r="B40" s="16" t="s">
        <v>171</v>
      </c>
      <c r="C40" s="68">
        <v>2.65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2.3300000000000001E-2</v>
      </c>
      <c r="D45" s="17"/>
    </row>
    <row r="46" spans="1:5" ht="15.75" customHeight="1" x14ac:dyDescent="0.25">
      <c r="B46" s="16" t="s">
        <v>11</v>
      </c>
      <c r="C46" s="67">
        <v>0.12119999999999999</v>
      </c>
      <c r="D46" s="17"/>
    </row>
    <row r="47" spans="1:5" ht="15.75" customHeight="1" x14ac:dyDescent="0.25">
      <c r="B47" s="16" t="s">
        <v>12</v>
      </c>
      <c r="C47" s="67">
        <v>0.22239999999999999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0.63310000000000011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2.7717301023000003</v>
      </c>
      <c r="D51" s="17"/>
    </row>
    <row r="52" spans="1:4" ht="15" customHeight="1" x14ac:dyDescent="0.25">
      <c r="B52" s="16" t="s">
        <v>125</v>
      </c>
      <c r="C52" s="65">
        <v>2.9431831374299997</v>
      </c>
    </row>
    <row r="53" spans="1:4" ht="15.75" customHeight="1" x14ac:dyDescent="0.25">
      <c r="B53" s="16" t="s">
        <v>126</v>
      </c>
      <c r="C53" s="65">
        <v>2.9431831374299997</v>
      </c>
    </row>
    <row r="54" spans="1:4" ht="15.75" customHeight="1" x14ac:dyDescent="0.25">
      <c r="B54" s="16" t="s">
        <v>127</v>
      </c>
      <c r="C54" s="65">
        <v>2.0510429652700002</v>
      </c>
    </row>
    <row r="55" spans="1:4" ht="15.75" customHeight="1" x14ac:dyDescent="0.25">
      <c r="B55" s="16" t="s">
        <v>128</v>
      </c>
      <c r="C55" s="65">
        <v>2.0510429652700002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0.4468569680171719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2.7717301023000003</v>
      </c>
      <c r="C2" s="26">
        <f>'Baseline year population inputs'!C52</f>
        <v>2.9431831374299997</v>
      </c>
      <c r="D2" s="26">
        <f>'Baseline year population inputs'!C53</f>
        <v>2.9431831374299997</v>
      </c>
      <c r="E2" s="26">
        <f>'Baseline year population inputs'!C54</f>
        <v>2.0510429652700002</v>
      </c>
      <c r="F2" s="26">
        <f>'Baseline year population inputs'!C55</f>
        <v>2.0510429652700002</v>
      </c>
    </row>
    <row r="3" spans="1:6" ht="15.75" customHeight="1" x14ac:dyDescent="0.25">
      <c r="A3" s="3" t="s">
        <v>65</v>
      </c>
      <c r="B3" s="26">
        <f>frac_mam_1month * 2.6</f>
        <v>0.12740000000000001</v>
      </c>
      <c r="C3" s="26">
        <f>frac_mam_1_5months * 2.6</f>
        <v>0.12740000000000001</v>
      </c>
      <c r="D3" s="26">
        <f>frac_mam_6_11months * 2.6</f>
        <v>0.26494000000000001</v>
      </c>
      <c r="E3" s="26">
        <f>frac_mam_12_23months * 2.6</f>
        <v>0.11752</v>
      </c>
      <c r="F3" s="26">
        <f>frac_mam_24_59months * 2.6</f>
        <v>8.3980000000000013E-2</v>
      </c>
    </row>
    <row r="4" spans="1:6" ht="15.75" customHeight="1" x14ac:dyDescent="0.25">
      <c r="A4" s="3" t="s">
        <v>66</v>
      </c>
      <c r="B4" s="26">
        <f>frac_sam_1month * 2.6</f>
        <v>0.19292000000000001</v>
      </c>
      <c r="C4" s="26">
        <f>frac_sam_1_5months * 2.6</f>
        <v>0.19292000000000001</v>
      </c>
      <c r="D4" s="26">
        <f>frac_sam_6_11months * 2.6</f>
        <v>0.15755999999999998</v>
      </c>
      <c r="E4" s="26">
        <f>frac_sam_12_23months * 2.6</f>
        <v>0.11466</v>
      </c>
      <c r="F4" s="26">
        <f>frac_sam_24_59months * 2.6</f>
        <v>2.565628E-2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0.13400000000000001</v>
      </c>
      <c r="E2" s="93">
        <f>food_insecure</f>
        <v>0.13400000000000001</v>
      </c>
      <c r="F2" s="93">
        <f>food_insecure</f>
        <v>0.13400000000000001</v>
      </c>
      <c r="G2" s="93">
        <f>food_insecure</f>
        <v>0.13400000000000001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0.13400000000000001</v>
      </c>
      <c r="F5" s="93">
        <f>food_insecure</f>
        <v>0.13400000000000001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2.7717301023000003</v>
      </c>
      <c r="D7" s="93">
        <f>diarrhoea_1_5mo</f>
        <v>2.9431831374299997</v>
      </c>
      <c r="E7" s="93">
        <f>diarrhoea_6_11mo</f>
        <v>2.9431831374299997</v>
      </c>
      <c r="F7" s="93">
        <f>diarrhoea_12_23mo</f>
        <v>2.0510429652700002</v>
      </c>
      <c r="G7" s="93">
        <f>diarrhoea_24_59mo</f>
        <v>2.0510429652700002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0.13400000000000001</v>
      </c>
      <c r="F8" s="93">
        <f>food_insecure</f>
        <v>0.13400000000000001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2.7717301023000003</v>
      </c>
      <c r="D12" s="93">
        <f>diarrhoea_1_5mo</f>
        <v>2.9431831374299997</v>
      </c>
      <c r="E12" s="93">
        <f>diarrhoea_6_11mo</f>
        <v>2.9431831374299997</v>
      </c>
      <c r="F12" s="93">
        <f>diarrhoea_12_23mo</f>
        <v>2.0510429652700002</v>
      </c>
      <c r="G12" s="93">
        <f>diarrhoea_24_59mo</f>
        <v>2.0510429652700002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0.13400000000000001</v>
      </c>
      <c r="I15" s="93">
        <f>food_insecure</f>
        <v>0.13400000000000001</v>
      </c>
      <c r="J15" s="93">
        <f>food_insecure</f>
        <v>0.13400000000000001</v>
      </c>
      <c r="K15" s="93">
        <f>food_insecure</f>
        <v>0.13400000000000001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0.625</v>
      </c>
      <c r="I18" s="93">
        <f>frac_PW_health_facility</f>
        <v>0.625</v>
      </c>
      <c r="J18" s="93">
        <f>frac_PW_health_facility</f>
        <v>0.625</v>
      </c>
      <c r="K18" s="93">
        <f>frac_PW_health_facility</f>
        <v>0.625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0.27</v>
      </c>
      <c r="I19" s="93">
        <f>frac_malaria_risk</f>
        <v>0.27</v>
      </c>
      <c r="J19" s="93">
        <f>frac_malaria_risk</f>
        <v>0.27</v>
      </c>
      <c r="K19" s="93">
        <f>frac_malaria_risk</f>
        <v>0.27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0.349209152156088</v>
      </c>
      <c r="M25" s="93">
        <f>(1-food_insecure)*(0.49)+food_insecure*(0.7)</f>
        <v>0.51814000000000004</v>
      </c>
      <c r="N25" s="93">
        <f>(1-food_insecure)*(0.49)+food_insecure*(0.7)</f>
        <v>0.51814000000000004</v>
      </c>
      <c r="O25" s="93">
        <f>(1-food_insecure)*(0.49)+food_insecure*(0.7)</f>
        <v>0.51814000000000004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0.14966106520975198</v>
      </c>
      <c r="M26" s="93">
        <f>(1-food_insecure)*(0.21)+food_insecure*(0.3)</f>
        <v>0.22205999999999998</v>
      </c>
      <c r="N26" s="93">
        <f>(1-food_insecure)*(0.21)+food_insecure*(0.3)</f>
        <v>0.22205999999999998</v>
      </c>
      <c r="O26" s="93">
        <f>(1-food_insecure)*(0.21)+food_insecure*(0.3)</f>
        <v>0.22205999999999998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0.17509657183415997</v>
      </c>
      <c r="M27" s="93">
        <f>(1-food_insecure)*(0.3)</f>
        <v>0.25979999999999998</v>
      </c>
      <c r="N27" s="93">
        <f>(1-food_insecure)*(0.3)</f>
        <v>0.25979999999999998</v>
      </c>
      <c r="O27" s="93">
        <f>(1-food_insecure)*(0.3)</f>
        <v>0.25979999999999998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0.27</v>
      </c>
      <c r="D34" s="93">
        <f t="shared" si="3"/>
        <v>0.27</v>
      </c>
      <c r="E34" s="93">
        <f t="shared" si="3"/>
        <v>0.27</v>
      </c>
      <c r="F34" s="93">
        <f t="shared" si="3"/>
        <v>0.27</v>
      </c>
      <c r="G34" s="93">
        <f t="shared" si="3"/>
        <v>0.27</v>
      </c>
      <c r="H34" s="93">
        <f t="shared" si="3"/>
        <v>0.27</v>
      </c>
      <c r="I34" s="93">
        <f t="shared" si="3"/>
        <v>0.27</v>
      </c>
      <c r="J34" s="93">
        <f t="shared" si="3"/>
        <v>0.27</v>
      </c>
      <c r="K34" s="93">
        <f t="shared" si="3"/>
        <v>0.27</v>
      </c>
      <c r="L34" s="93">
        <f t="shared" si="3"/>
        <v>0.27</v>
      </c>
      <c r="M34" s="93">
        <f t="shared" si="3"/>
        <v>0.27</v>
      </c>
      <c r="N34" s="93">
        <f t="shared" si="3"/>
        <v>0.27</v>
      </c>
      <c r="O34" s="93">
        <f t="shared" si="3"/>
        <v>0.27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70468</v>
      </c>
      <c r="C2" s="75">
        <v>136000</v>
      </c>
      <c r="D2" s="75">
        <v>259000</v>
      </c>
      <c r="E2" s="75">
        <v>192000</v>
      </c>
      <c r="F2" s="75">
        <v>131000</v>
      </c>
      <c r="G2" s="22">
        <f t="shared" ref="G2:G40" si="0">C2+D2+E2+F2</f>
        <v>718000</v>
      </c>
      <c r="H2" s="22">
        <f t="shared" ref="H2:H40" si="1">(B2 + stillbirth*B2/(1000-stillbirth))/(1-abortion)</f>
        <v>81923.435975953558</v>
      </c>
      <c r="I2" s="22">
        <f>G2-H2</f>
        <v>636076.56402404641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70755</v>
      </c>
      <c r="C3" s="75">
        <v>137000</v>
      </c>
      <c r="D3" s="75">
        <v>261000</v>
      </c>
      <c r="E3" s="75">
        <v>199000</v>
      </c>
      <c r="F3" s="75">
        <v>135000</v>
      </c>
      <c r="G3" s="22">
        <f t="shared" si="0"/>
        <v>732000</v>
      </c>
      <c r="H3" s="22">
        <f t="shared" si="1"/>
        <v>82257.091339027567</v>
      </c>
      <c r="I3" s="22">
        <f t="shared" ref="I3:I15" si="3">G3-H3</f>
        <v>649742.90866097249</v>
      </c>
    </row>
    <row r="4" spans="1:9" ht="15.75" customHeight="1" x14ac:dyDescent="0.25">
      <c r="A4" s="92">
        <f t="shared" si="2"/>
        <v>2022</v>
      </c>
      <c r="B4" s="74">
        <v>70751</v>
      </c>
      <c r="C4" s="75">
        <v>138000</v>
      </c>
      <c r="D4" s="75">
        <v>263000</v>
      </c>
      <c r="E4" s="75">
        <v>206000</v>
      </c>
      <c r="F4" s="75">
        <v>139000</v>
      </c>
      <c r="G4" s="22">
        <f t="shared" si="0"/>
        <v>746000</v>
      </c>
      <c r="H4" s="22">
        <f t="shared" si="1"/>
        <v>82252.441090064865</v>
      </c>
      <c r="I4" s="22">
        <f t="shared" si="3"/>
        <v>663747.55890993518</v>
      </c>
    </row>
    <row r="5" spans="1:9" ht="15.75" customHeight="1" x14ac:dyDescent="0.25">
      <c r="A5" s="92" t="str">
        <f t="shared" si="2"/>
        <v/>
      </c>
      <c r="B5" s="74">
        <v>74496.434599999979</v>
      </c>
      <c r="C5" s="75">
        <v>139000</v>
      </c>
      <c r="D5" s="75">
        <v>264000</v>
      </c>
      <c r="E5" s="75">
        <v>214000</v>
      </c>
      <c r="F5" s="75">
        <v>143000</v>
      </c>
      <c r="G5" s="22">
        <f t="shared" si="0"/>
        <v>760000</v>
      </c>
      <c r="H5" s="22">
        <f t="shared" si="1"/>
        <v>86606.741930946111</v>
      </c>
      <c r="I5" s="22">
        <f t="shared" si="3"/>
        <v>673393.25806905387</v>
      </c>
    </row>
    <row r="6" spans="1:9" ht="15.75" customHeight="1" x14ac:dyDescent="0.25">
      <c r="A6" s="92" t="str">
        <f t="shared" si="2"/>
        <v/>
      </c>
      <c r="B6" s="74">
        <v>74655.481999999989</v>
      </c>
      <c r="C6" s="75">
        <v>141000</v>
      </c>
      <c r="D6" s="75">
        <v>265000</v>
      </c>
      <c r="E6" s="75">
        <v>221000</v>
      </c>
      <c r="F6" s="75">
        <v>147000</v>
      </c>
      <c r="G6" s="22">
        <f t="shared" si="0"/>
        <v>774000</v>
      </c>
      <c r="H6" s="22">
        <f t="shared" si="1"/>
        <v>86791.644432663801</v>
      </c>
      <c r="I6" s="22">
        <f t="shared" si="3"/>
        <v>687208.3555673362</v>
      </c>
    </row>
    <row r="7" spans="1:9" ht="15.75" customHeight="1" x14ac:dyDescent="0.25">
      <c r="A7" s="92" t="str">
        <f t="shared" si="2"/>
        <v/>
      </c>
      <c r="B7" s="74">
        <v>74793.509999999995</v>
      </c>
      <c r="C7" s="75">
        <v>144000</v>
      </c>
      <c r="D7" s="75">
        <v>266000</v>
      </c>
      <c r="E7" s="75">
        <v>228000</v>
      </c>
      <c r="F7" s="75">
        <v>152000</v>
      </c>
      <c r="G7" s="22">
        <f t="shared" si="0"/>
        <v>790000</v>
      </c>
      <c r="H7" s="22">
        <f t="shared" si="1"/>
        <v>86952.110573619837</v>
      </c>
      <c r="I7" s="22">
        <f t="shared" si="3"/>
        <v>703047.88942638016</v>
      </c>
    </row>
    <row r="8" spans="1:9" ht="15.75" customHeight="1" x14ac:dyDescent="0.25">
      <c r="A8" s="92" t="str">
        <f t="shared" si="2"/>
        <v/>
      </c>
      <c r="B8" s="74">
        <v>75049.039999999994</v>
      </c>
      <c r="C8" s="75">
        <v>148000</v>
      </c>
      <c r="D8" s="75">
        <v>268000</v>
      </c>
      <c r="E8" s="75">
        <v>233000</v>
      </c>
      <c r="F8" s="75">
        <v>157000</v>
      </c>
      <c r="G8" s="22">
        <f t="shared" si="0"/>
        <v>806000</v>
      </c>
      <c r="H8" s="22">
        <f t="shared" si="1"/>
        <v>87249.180102979764</v>
      </c>
      <c r="I8" s="22">
        <f t="shared" si="3"/>
        <v>718750.81989702024</v>
      </c>
    </row>
    <row r="9" spans="1:9" ht="15.75" customHeight="1" x14ac:dyDescent="0.25">
      <c r="A9" s="92" t="str">
        <f t="shared" si="2"/>
        <v/>
      </c>
      <c r="B9" s="74">
        <v>75263.495999999999</v>
      </c>
      <c r="C9" s="75">
        <v>152000</v>
      </c>
      <c r="D9" s="75">
        <v>269000</v>
      </c>
      <c r="E9" s="75">
        <v>238000</v>
      </c>
      <c r="F9" s="75">
        <v>162000</v>
      </c>
      <c r="G9" s="22">
        <f t="shared" si="0"/>
        <v>821000</v>
      </c>
      <c r="H9" s="22">
        <f t="shared" si="1"/>
        <v>87498.498550866163</v>
      </c>
      <c r="I9" s="22">
        <f t="shared" si="3"/>
        <v>733501.50144913385</v>
      </c>
    </row>
    <row r="10" spans="1:9" ht="15.75" customHeight="1" x14ac:dyDescent="0.25">
      <c r="A10" s="92" t="str">
        <f t="shared" si="2"/>
        <v/>
      </c>
      <c r="B10" s="74">
        <v>75436.877999999997</v>
      </c>
      <c r="C10" s="75">
        <v>157000</v>
      </c>
      <c r="D10" s="75">
        <v>270000</v>
      </c>
      <c r="E10" s="75">
        <v>243000</v>
      </c>
      <c r="F10" s="75">
        <v>168000</v>
      </c>
      <c r="G10" s="22">
        <f t="shared" si="0"/>
        <v>838000</v>
      </c>
      <c r="H10" s="22">
        <f t="shared" si="1"/>
        <v>87700.065917279047</v>
      </c>
      <c r="I10" s="22">
        <f t="shared" si="3"/>
        <v>750299.93408272089</v>
      </c>
    </row>
    <row r="11" spans="1:9" ht="15.75" customHeight="1" x14ac:dyDescent="0.25">
      <c r="A11" s="92" t="str">
        <f t="shared" si="2"/>
        <v/>
      </c>
      <c r="B11" s="74">
        <v>75592.87539999999</v>
      </c>
      <c r="C11" s="75">
        <v>161000</v>
      </c>
      <c r="D11" s="75">
        <v>273000</v>
      </c>
      <c r="E11" s="75">
        <v>247000</v>
      </c>
      <c r="F11" s="75">
        <v>174000</v>
      </c>
      <c r="G11" s="22">
        <f t="shared" si="0"/>
        <v>855000</v>
      </c>
      <c r="H11" s="22">
        <f t="shared" si="1"/>
        <v>87881.422604162653</v>
      </c>
      <c r="I11" s="22">
        <f t="shared" si="3"/>
        <v>767118.57739583729</v>
      </c>
    </row>
    <row r="12" spans="1:9" ht="15.75" customHeight="1" x14ac:dyDescent="0.25">
      <c r="A12" s="92" t="str">
        <f t="shared" si="2"/>
        <v/>
      </c>
      <c r="B12" s="74">
        <v>75683.736000000004</v>
      </c>
      <c r="C12" s="75">
        <v>165000</v>
      </c>
      <c r="D12" s="75">
        <v>277000</v>
      </c>
      <c r="E12" s="75">
        <v>250000</v>
      </c>
      <c r="F12" s="75">
        <v>180000</v>
      </c>
      <c r="G12" s="22">
        <f t="shared" si="0"/>
        <v>872000</v>
      </c>
      <c r="H12" s="22">
        <f t="shared" si="1"/>
        <v>87987.053706887833</v>
      </c>
      <c r="I12" s="22">
        <f t="shared" si="3"/>
        <v>784012.94629311212</v>
      </c>
    </row>
    <row r="13" spans="1:9" ht="15.75" customHeight="1" x14ac:dyDescent="0.25">
      <c r="A13" s="92" t="str">
        <f t="shared" si="2"/>
        <v/>
      </c>
      <c r="B13" s="74">
        <v>135000</v>
      </c>
      <c r="C13" s="75">
        <v>255000</v>
      </c>
      <c r="D13" s="75">
        <v>186000</v>
      </c>
      <c r="E13" s="75">
        <v>127000</v>
      </c>
      <c r="F13" s="75">
        <v>6.839523874999999E-2</v>
      </c>
      <c r="G13" s="22">
        <f t="shared" si="0"/>
        <v>568000.06839523872</v>
      </c>
      <c r="H13" s="22">
        <f t="shared" si="1"/>
        <v>156945.90249125462</v>
      </c>
      <c r="I13" s="22">
        <f t="shared" si="3"/>
        <v>411054.1659039841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6.839523874999999E-2</v>
      </c>
    </row>
    <row r="4" spans="1:8" ht="15.75" customHeight="1" x14ac:dyDescent="0.25">
      <c r="B4" s="24" t="s">
        <v>7</v>
      </c>
      <c r="C4" s="76">
        <v>0.18451152138105559</v>
      </c>
    </row>
    <row r="5" spans="1:8" ht="15.75" customHeight="1" x14ac:dyDescent="0.25">
      <c r="B5" s="24" t="s">
        <v>8</v>
      </c>
      <c r="C5" s="76">
        <v>9.3965647565605451E-2</v>
      </c>
    </row>
    <row r="6" spans="1:8" ht="15.75" customHeight="1" x14ac:dyDescent="0.25">
      <c r="B6" s="24" t="s">
        <v>10</v>
      </c>
      <c r="C6" s="76">
        <v>0.10712246588137003</v>
      </c>
    </row>
    <row r="7" spans="1:8" ht="15.75" customHeight="1" x14ac:dyDescent="0.25">
      <c r="B7" s="24" t="s">
        <v>13</v>
      </c>
      <c r="C7" s="76">
        <v>0.17991631234811173</v>
      </c>
    </row>
    <row r="8" spans="1:8" ht="15.75" customHeight="1" x14ac:dyDescent="0.25">
      <c r="B8" s="24" t="s">
        <v>14</v>
      </c>
      <c r="C8" s="76">
        <v>5.8198284574895556E-4</v>
      </c>
    </row>
    <row r="9" spans="1:8" ht="15.75" customHeight="1" x14ac:dyDescent="0.25">
      <c r="B9" s="24" t="s">
        <v>27</v>
      </c>
      <c r="C9" s="76">
        <v>4.9744249000672952E-2</v>
      </c>
    </row>
    <row r="10" spans="1:8" ht="15.75" customHeight="1" x14ac:dyDescent="0.25">
      <c r="B10" s="24" t="s">
        <v>15</v>
      </c>
      <c r="C10" s="76">
        <v>0.31576258222743525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0.22178544773998199</v>
      </c>
      <c r="D14" s="76">
        <v>0.22178544773998199</v>
      </c>
      <c r="E14" s="76">
        <v>0.25197288394245598</v>
      </c>
      <c r="F14" s="76">
        <v>0.25197288394245598</v>
      </c>
    </row>
    <row r="15" spans="1:8" ht="15.75" customHeight="1" x14ac:dyDescent="0.25">
      <c r="B15" s="24" t="s">
        <v>16</v>
      </c>
      <c r="C15" s="76">
        <v>0.19617882023390704</v>
      </c>
      <c r="D15" s="76">
        <v>0.19617882023390704</v>
      </c>
      <c r="E15" s="76">
        <v>0.14000518531678699</v>
      </c>
      <c r="F15" s="76">
        <v>0.14000518531678699</v>
      </c>
    </row>
    <row r="16" spans="1:8" ht="15.75" customHeight="1" x14ac:dyDescent="0.25">
      <c r="B16" s="24" t="s">
        <v>17</v>
      </c>
      <c r="C16" s="76">
        <v>1.47640290890582E-2</v>
      </c>
      <c r="D16" s="76">
        <v>1.47640290890582E-2</v>
      </c>
      <c r="E16" s="76">
        <v>2.0794649228719601E-2</v>
      </c>
      <c r="F16" s="76">
        <v>2.0794649228719601E-2</v>
      </c>
    </row>
    <row r="17" spans="1:8" ht="15.75" customHeight="1" x14ac:dyDescent="0.25">
      <c r="B17" s="24" t="s">
        <v>18</v>
      </c>
      <c r="C17" s="76">
        <v>9.04586455735767E-5</v>
      </c>
      <c r="D17" s="76">
        <v>9.04586455735767E-5</v>
      </c>
      <c r="E17" s="76">
        <v>3.8683936324641601E-4</v>
      </c>
      <c r="F17" s="76">
        <v>3.8683936324641601E-4</v>
      </c>
    </row>
    <row r="18" spans="1:8" ht="15.75" customHeight="1" x14ac:dyDescent="0.25">
      <c r="B18" s="24" t="s">
        <v>19</v>
      </c>
      <c r="C18" s="76">
        <v>4.5504217240892298E-4</v>
      </c>
      <c r="D18" s="76">
        <v>4.5504217240892298E-4</v>
      </c>
      <c r="E18" s="76">
        <v>4.6595977752716799E-3</v>
      </c>
      <c r="F18" s="76">
        <v>4.6595977752716799E-3</v>
      </c>
    </row>
    <row r="19" spans="1:8" ht="15.75" customHeight="1" x14ac:dyDescent="0.25">
      <c r="B19" s="24" t="s">
        <v>20</v>
      </c>
      <c r="C19" s="76">
        <v>6.3276113609412599E-3</v>
      </c>
      <c r="D19" s="76">
        <v>6.3276113609412599E-3</v>
      </c>
      <c r="E19" s="76">
        <v>1.12265862303001E-2</v>
      </c>
      <c r="F19" s="76">
        <v>1.12265862303001E-2</v>
      </c>
    </row>
    <row r="20" spans="1:8" ht="15.75" customHeight="1" x14ac:dyDescent="0.25">
      <c r="B20" s="24" t="s">
        <v>21</v>
      </c>
      <c r="C20" s="76">
        <v>0.36284196522123402</v>
      </c>
      <c r="D20" s="76">
        <v>0.36284196522123402</v>
      </c>
      <c r="E20" s="76">
        <v>0.17457213697711901</v>
      </c>
      <c r="F20" s="76">
        <v>0.17457213697711901</v>
      </c>
    </row>
    <row r="21" spans="1:8" ht="15.75" customHeight="1" x14ac:dyDescent="0.25">
      <c r="B21" s="24" t="s">
        <v>22</v>
      </c>
      <c r="C21" s="76">
        <v>2.2272159502001201E-2</v>
      </c>
      <c r="D21" s="76">
        <v>2.2272159502001201E-2</v>
      </c>
      <c r="E21" s="76">
        <v>0.112506240273071</v>
      </c>
      <c r="F21" s="76">
        <v>0.112506240273071</v>
      </c>
    </row>
    <row r="22" spans="1:8" ht="15.75" customHeight="1" x14ac:dyDescent="0.25">
      <c r="B22" s="24" t="s">
        <v>23</v>
      </c>
      <c r="C22" s="76">
        <v>0.17528446603489378</v>
      </c>
      <c r="D22" s="76">
        <v>0.17528446603489378</v>
      </c>
      <c r="E22" s="76">
        <v>0.28387588089302929</v>
      </c>
      <c r="F22" s="76">
        <v>0.28387588089302929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7.690000000000001E-2</v>
      </c>
    </row>
    <row r="27" spans="1:8" ht="15.75" customHeight="1" x14ac:dyDescent="0.25">
      <c r="B27" s="24" t="s">
        <v>39</v>
      </c>
      <c r="C27" s="76">
        <v>7.6E-3</v>
      </c>
    </row>
    <row r="28" spans="1:8" ht="15.75" customHeight="1" x14ac:dyDescent="0.25">
      <c r="B28" s="24" t="s">
        <v>40</v>
      </c>
      <c r="C28" s="76">
        <v>0.13339999999999999</v>
      </c>
    </row>
    <row r="29" spans="1:8" ht="15.75" customHeight="1" x14ac:dyDescent="0.25">
      <c r="B29" s="24" t="s">
        <v>41</v>
      </c>
      <c r="C29" s="76">
        <v>0.1464</v>
      </c>
    </row>
    <row r="30" spans="1:8" ht="15.75" customHeight="1" x14ac:dyDescent="0.25">
      <c r="B30" s="24" t="s">
        <v>42</v>
      </c>
      <c r="C30" s="76">
        <v>9.1799999999999993E-2</v>
      </c>
    </row>
    <row r="31" spans="1:8" ht="15.75" customHeight="1" x14ac:dyDescent="0.25">
      <c r="B31" s="24" t="s">
        <v>43</v>
      </c>
      <c r="C31" s="76">
        <v>9.6500000000000002E-2</v>
      </c>
    </row>
    <row r="32" spans="1:8" ht="15.75" customHeight="1" x14ac:dyDescent="0.25">
      <c r="B32" s="24" t="s">
        <v>44</v>
      </c>
      <c r="C32" s="76">
        <v>1.6299999999999999E-2</v>
      </c>
    </row>
    <row r="33" spans="2:3" ht="15.75" customHeight="1" x14ac:dyDescent="0.25">
      <c r="B33" s="24" t="s">
        <v>45</v>
      </c>
      <c r="C33" s="76">
        <v>7.2099999999999997E-2</v>
      </c>
    </row>
    <row r="34" spans="2:3" ht="15.75" customHeight="1" x14ac:dyDescent="0.25">
      <c r="B34" s="24" t="s">
        <v>46</v>
      </c>
      <c r="C34" s="76">
        <v>0.35899999999999999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0.66017562625581394</v>
      </c>
      <c r="D2" s="77">
        <v>0.7298</v>
      </c>
      <c r="E2" s="77">
        <v>0.75060000000000004</v>
      </c>
      <c r="F2" s="77">
        <v>0.499</v>
      </c>
      <c r="G2" s="77">
        <v>0.40710000000000002</v>
      </c>
    </row>
    <row r="3" spans="1:15" ht="15.75" customHeight="1" x14ac:dyDescent="0.25">
      <c r="A3" s="5"/>
      <c r="B3" s="11" t="s">
        <v>118</v>
      </c>
      <c r="C3" s="77">
        <v>0.15890000000000001</v>
      </c>
      <c r="D3" s="77">
        <v>0.1588</v>
      </c>
      <c r="E3" s="77">
        <v>0.16820000000000002</v>
      </c>
      <c r="F3" s="77">
        <v>0.2505</v>
      </c>
      <c r="G3" s="77">
        <v>0.32719999999999999</v>
      </c>
    </row>
    <row r="4" spans="1:15" ht="15.75" customHeight="1" x14ac:dyDescent="0.25">
      <c r="A4" s="5"/>
      <c r="B4" s="11" t="s">
        <v>116</v>
      </c>
      <c r="C4" s="78">
        <v>6.3899999999999998E-2</v>
      </c>
      <c r="D4" s="78">
        <v>6.4000000000000001E-2</v>
      </c>
      <c r="E4" s="78">
        <v>6.0400000000000002E-2</v>
      </c>
      <c r="F4" s="78">
        <v>0.1613</v>
      </c>
      <c r="G4" s="78">
        <v>0.17230000000000001</v>
      </c>
    </row>
    <row r="5" spans="1:15" ht="15.75" customHeight="1" x14ac:dyDescent="0.25">
      <c r="A5" s="5"/>
      <c r="B5" s="11" t="s">
        <v>119</v>
      </c>
      <c r="C5" s="78">
        <v>4.7400000000000005E-2</v>
      </c>
      <c r="D5" s="78">
        <v>4.7400000000000005E-2</v>
      </c>
      <c r="E5" s="78">
        <v>2.0799999999999999E-2</v>
      </c>
      <c r="F5" s="78">
        <v>8.9200000000000002E-2</v>
      </c>
      <c r="G5" s="78">
        <v>9.3299999999999994E-2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0.66700000000000004</v>
      </c>
      <c r="D8" s="77">
        <v>0.66700000000000004</v>
      </c>
      <c r="E8" s="77">
        <v>0.62259999999999993</v>
      </c>
      <c r="F8" s="77">
        <v>0.75159999999999993</v>
      </c>
      <c r="G8" s="77">
        <v>0.77780000000000005</v>
      </c>
    </row>
    <row r="9" spans="1:15" ht="15.75" customHeight="1" x14ac:dyDescent="0.25">
      <c r="B9" s="7" t="s">
        <v>121</v>
      </c>
      <c r="C9" s="77">
        <v>0.2097</v>
      </c>
      <c r="D9" s="77">
        <v>0.2097</v>
      </c>
      <c r="E9" s="77">
        <v>0.21489999999999998</v>
      </c>
      <c r="F9" s="77">
        <v>0.15909999999999999</v>
      </c>
      <c r="G9" s="77">
        <v>0.18</v>
      </c>
    </row>
    <row r="10" spans="1:15" ht="15.75" customHeight="1" x14ac:dyDescent="0.25">
      <c r="B10" s="7" t="s">
        <v>122</v>
      </c>
      <c r="C10" s="78">
        <v>4.9000000000000002E-2</v>
      </c>
      <c r="D10" s="78">
        <v>4.9000000000000002E-2</v>
      </c>
      <c r="E10" s="78">
        <v>0.10189999999999999</v>
      </c>
      <c r="F10" s="78">
        <v>4.5199999999999997E-2</v>
      </c>
      <c r="G10" s="78">
        <v>3.2300000000000002E-2</v>
      </c>
    </row>
    <row r="11" spans="1:15" ht="15.75" customHeight="1" x14ac:dyDescent="0.25">
      <c r="B11" s="7" t="s">
        <v>123</v>
      </c>
      <c r="C11" s="78">
        <v>7.4200000000000002E-2</v>
      </c>
      <c r="D11" s="78">
        <v>7.4200000000000002E-2</v>
      </c>
      <c r="E11" s="78">
        <v>6.0599999999999994E-2</v>
      </c>
      <c r="F11" s="78">
        <v>4.41E-2</v>
      </c>
      <c r="G11" s="78">
        <v>9.8677999999999995E-3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0.66914178675000002</v>
      </c>
      <c r="D14" s="79">
        <v>0.63932800009000001</v>
      </c>
      <c r="E14" s="79">
        <v>0.63932800009000001</v>
      </c>
      <c r="F14" s="79">
        <v>0.49151955144800008</v>
      </c>
      <c r="G14" s="79">
        <v>0.49151955144800008</v>
      </c>
      <c r="H14" s="80">
        <v>0.28455999999999998</v>
      </c>
      <c r="I14" s="80">
        <v>0.28455999999999998</v>
      </c>
      <c r="J14" s="80">
        <v>0.28455999999999998</v>
      </c>
      <c r="K14" s="80">
        <v>0.28455999999999998</v>
      </c>
      <c r="L14" s="80">
        <v>0.23576</v>
      </c>
      <c r="M14" s="80">
        <v>0.23576</v>
      </c>
      <c r="N14" s="80">
        <v>0.23576</v>
      </c>
      <c r="O14" s="80">
        <v>0.23576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0.29901067000069803</v>
      </c>
      <c r="D15" s="77">
        <f t="shared" si="0"/>
        <v>0.28568817168869959</v>
      </c>
      <c r="E15" s="77">
        <f t="shared" si="0"/>
        <v>0.28568817168869959</v>
      </c>
      <c r="F15" s="77">
        <f t="shared" si="0"/>
        <v>0.21963893648121366</v>
      </c>
      <c r="G15" s="77">
        <f t="shared" si="0"/>
        <v>0.21963893648121366</v>
      </c>
      <c r="H15" s="77">
        <f t="shared" si="0"/>
        <v>0.12715761881896642</v>
      </c>
      <c r="I15" s="77">
        <f t="shared" si="0"/>
        <v>0.12715761881896642</v>
      </c>
      <c r="J15" s="77">
        <f t="shared" si="0"/>
        <v>0.12715761881896642</v>
      </c>
      <c r="K15" s="77">
        <f t="shared" si="0"/>
        <v>0.12715761881896642</v>
      </c>
      <c r="L15" s="77">
        <f t="shared" si="0"/>
        <v>0.10535099877972845</v>
      </c>
      <c r="M15" s="77">
        <f t="shared" si="0"/>
        <v>0.10535099877972845</v>
      </c>
      <c r="N15" s="77">
        <f t="shared" si="0"/>
        <v>0.10535099877972845</v>
      </c>
      <c r="O15" s="77">
        <f t="shared" si="0"/>
        <v>0.10535099877972845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0.7056</v>
      </c>
      <c r="D2" s="78">
        <v>0.43070000000000003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0.14960000000000001</v>
      </c>
      <c r="D3" s="78">
        <v>0.21299999999999999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0.1202</v>
      </c>
      <c r="D4" s="78">
        <v>0.26629999999999998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2.4600000000000066E-2</v>
      </c>
      <c r="D5" s="77">
        <f t="shared" ref="D5:G5" si="0">1-SUM(D2:D4)</f>
        <v>8.9999999999999969E-2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0.22720000000000001</v>
      </c>
      <c r="D2" s="28">
        <v>0.22799999999999998</v>
      </c>
      <c r="E2" s="28">
        <v>0.22799999999999998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7.2499999999999995E-2</v>
      </c>
      <c r="D4" s="28">
        <v>7.22E-2</v>
      </c>
      <c r="E4" s="28">
        <v>7.22E-2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0.63932800009000001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0.28455999999999998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0.23576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0.43070000000000003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36.14</v>
      </c>
      <c r="D13" s="28">
        <v>35.098999999999997</v>
      </c>
      <c r="E13" s="28">
        <v>34.027999999999999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2.65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63.34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467.99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1.71</v>
      </c>
      <c r="E13" s="86" t="s">
        <v>201</v>
      </c>
    </row>
    <row r="14" spans="1:5" ht="15.75" customHeight="1" x14ac:dyDescent="0.25">
      <c r="A14" s="11" t="s">
        <v>189</v>
      </c>
      <c r="B14" s="85">
        <v>0.28199999999999997</v>
      </c>
      <c r="C14" s="85">
        <v>0.95</v>
      </c>
      <c r="D14" s="86">
        <v>13.83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14.66</v>
      </c>
      <c r="E15" s="86" t="s">
        <v>201</v>
      </c>
    </row>
    <row r="16" spans="1:5" ht="15.75" customHeight="1" x14ac:dyDescent="0.25">
      <c r="A16" s="53" t="s">
        <v>57</v>
      </c>
      <c r="B16" s="85">
        <v>5.0999999999999997E-2</v>
      </c>
      <c r="C16" s="85">
        <v>0.95</v>
      </c>
      <c r="D16" s="86">
        <v>85.15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0.8</v>
      </c>
      <c r="E17" s="86" t="s">
        <v>201</v>
      </c>
    </row>
    <row r="18" spans="1:5" ht="15.75" customHeight="1" x14ac:dyDescent="0.25">
      <c r="A18" s="53" t="s">
        <v>175</v>
      </c>
      <c r="B18" s="85">
        <v>0.35399999999999998</v>
      </c>
      <c r="C18" s="85">
        <v>0.95</v>
      </c>
      <c r="D18" s="86">
        <v>10.78</v>
      </c>
      <c r="E18" s="86" t="s">
        <v>201</v>
      </c>
    </row>
    <row r="19" spans="1:5" ht="15.75" customHeight="1" x14ac:dyDescent="0.25">
      <c r="A19" s="53" t="s">
        <v>174</v>
      </c>
      <c r="B19" s="85">
        <v>0.24</v>
      </c>
      <c r="C19" s="85">
        <v>0.95</v>
      </c>
      <c r="D19" s="86">
        <v>11.43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</v>
      </c>
      <c r="E22" s="86" t="s">
        <v>201</v>
      </c>
    </row>
    <row r="23" spans="1:5" ht="15.75" customHeight="1" x14ac:dyDescent="0.25">
      <c r="A23" s="53" t="s">
        <v>34</v>
      </c>
      <c r="B23" s="85">
        <v>0.32700000000000001</v>
      </c>
      <c r="C23" s="85">
        <v>0.95</v>
      </c>
      <c r="D23" s="86">
        <v>4.5599999999999996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19.739999999999998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0.38600000000000001</v>
      </c>
      <c r="C26" s="85">
        <v>0.95</v>
      </c>
      <c r="D26" s="86">
        <v>5.63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8.0299999999999994</v>
      </c>
      <c r="E27" s="86" t="s">
        <v>201</v>
      </c>
    </row>
    <row r="28" spans="1:5" ht="15.75" customHeight="1" x14ac:dyDescent="0.25">
      <c r="A28" s="53" t="s">
        <v>84</v>
      </c>
      <c r="B28" s="85">
        <v>0.71599999999999997</v>
      </c>
      <c r="C28" s="85">
        <v>0.95</v>
      </c>
      <c r="D28" s="86">
        <v>0.96</v>
      </c>
      <c r="E28" s="86" t="s">
        <v>201</v>
      </c>
    </row>
    <row r="29" spans="1:5" ht="15.75" customHeight="1" x14ac:dyDescent="0.25">
      <c r="A29" s="53" t="s">
        <v>58</v>
      </c>
      <c r="B29" s="85">
        <v>0.24</v>
      </c>
      <c r="C29" s="85">
        <v>0.95</v>
      </c>
      <c r="D29" s="86">
        <v>124.65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229.86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243.66</v>
      </c>
      <c r="E31" s="86" t="s">
        <v>201</v>
      </c>
    </row>
    <row r="32" spans="1:5" ht="15.75" customHeight="1" x14ac:dyDescent="0.25">
      <c r="A32" s="53" t="s">
        <v>28</v>
      </c>
      <c r="B32" s="85">
        <v>0.20800000000000002</v>
      </c>
      <c r="C32" s="85">
        <v>0.95</v>
      </c>
      <c r="D32" s="86">
        <v>1.73</v>
      </c>
      <c r="E32" s="86" t="s">
        <v>201</v>
      </c>
    </row>
    <row r="33" spans="1:6" ht="15.75" customHeight="1" x14ac:dyDescent="0.25">
      <c r="A33" s="53" t="s">
        <v>83</v>
      </c>
      <c r="B33" s="85">
        <v>0.54100000000000004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0.65400000000000003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2020-08-31T01:54:45Z</dcterms:modified>
</cp:coreProperties>
</file>