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04DB14F4-A553-458D-8281-D2BED1AEFC6F}" xr6:coauthVersionLast="45" xr6:coauthVersionMax="45" xr10:uidLastSave="{00000000-0000-0000-0000-000000000000}"/>
  <bookViews>
    <workbookView xWindow="7320" yWindow="-18270" windowWidth="29040" windowHeight="176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<sst xmlns="http://schemas.openxmlformats.org/spreadsheetml/2006/main" count="1109" uniqueCount="272">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</sst>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10920</v>
      </c>
    </row>
    <row r="8" spans="1:3" ht="15" customHeight="1" x14ac:dyDescent="0.25">
      <c r="B8" s="7" t="s">
        <v>106</v>
      </c>
      <c r="C8" s="66">
        <v>4.7E-2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0.81211067199706999</v>
      </c>
    </row>
    <row r="11" spans="1:3" ht="15" customHeight="1" x14ac:dyDescent="0.25">
      <c r="B11" s="7" t="s">
        <v>108</v>
      </c>
      <c r="C11" s="66">
        <v>0.90300000000000002</v>
      </c>
    </row>
    <row r="12" spans="1:3" ht="15" customHeight="1" x14ac:dyDescent="0.25">
      <c r="B12" s="7" t="s">
        <v>109</v>
      </c>
      <c r="C12" s="66">
        <v>0.72</v>
      </c>
    </row>
    <row r="13" spans="1:3" ht="15" customHeight="1" x14ac:dyDescent="0.25">
      <c r="B13" s="7" t="s">
        <v>110</v>
      </c>
      <c r="C13" s="66">
        <v>0.27600000000000002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0.14169999999999999</v>
      </c>
    </row>
    <row r="24" spans="1:3" ht="15" customHeight="1" x14ac:dyDescent="0.25">
      <c r="B24" s="20" t="s">
        <v>102</v>
      </c>
      <c r="C24" s="67">
        <v>0.49369999999999997</v>
      </c>
    </row>
    <row r="25" spans="1:3" ht="15" customHeight="1" x14ac:dyDescent="0.25">
      <c r="B25" s="20" t="s">
        <v>103</v>
      </c>
      <c r="C25" s="67">
        <v>0.31890000000000002</v>
      </c>
    </row>
    <row r="26" spans="1:3" ht="15" customHeight="1" x14ac:dyDescent="0.25">
      <c r="B26" s="20" t="s">
        <v>104</v>
      </c>
      <c r="C26" s="67">
        <v>4.5700000000000005E-2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12.4</v>
      </c>
    </row>
    <row r="38" spans="1:5" ht="15" customHeight="1" x14ac:dyDescent="0.25">
      <c r="B38" s="16" t="s">
        <v>91</v>
      </c>
      <c r="C38" s="68">
        <v>14.9</v>
      </c>
      <c r="D38" s="17"/>
      <c r="E38" s="18"/>
    </row>
    <row r="39" spans="1:5" ht="15" customHeight="1" x14ac:dyDescent="0.25">
      <c r="B39" s="16" t="s">
        <v>90</v>
      </c>
      <c r="C39" s="68">
        <v>16.600000000000001</v>
      </c>
      <c r="D39" s="17"/>
      <c r="E39" s="17"/>
    </row>
    <row r="40" spans="1:5" ht="15" customHeight="1" x14ac:dyDescent="0.25">
      <c r="B40" s="16" t="s">
        <v>171</v>
      </c>
      <c r="C40" s="68">
        <v>0.48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12.1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2.0199999999999999E-2</v>
      </c>
      <c r="D45" s="17"/>
    </row>
    <row r="46" spans="1:5" ht="15.75" customHeight="1" x14ac:dyDescent="0.25">
      <c r="B46" s="16" t="s">
        <v>11</v>
      </c>
      <c r="C46" s="67">
        <v>9.1199999999999989E-2</v>
      </c>
      <c r="D46" s="17"/>
    </row>
    <row r="47" spans="1:5" ht="15.75" customHeight="1" x14ac:dyDescent="0.25">
      <c r="B47" s="16" t="s">
        <v>12</v>
      </c>
      <c r="C47" s="67">
        <v>0.13369999999999999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0.75490000000000013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1.6365629015575001</v>
      </c>
      <c r="D51" s="17"/>
    </row>
    <row r="52" spans="1:4" ht="15" customHeight="1" x14ac:dyDescent="0.25">
      <c r="B52" s="16" t="s">
        <v>125</v>
      </c>
      <c r="C52" s="65">
        <v>1.6411764205500001</v>
      </c>
    </row>
    <row r="53" spans="1:4" ht="15.75" customHeight="1" x14ac:dyDescent="0.25">
      <c r="B53" s="16" t="s">
        <v>126</v>
      </c>
      <c r="C53" s="65">
        <v>1.6411764205500001</v>
      </c>
    </row>
    <row r="54" spans="1:4" ht="15.75" customHeight="1" x14ac:dyDescent="0.25">
      <c r="B54" s="16" t="s">
        <v>127</v>
      </c>
      <c r="C54" s="65">
        <v>1.4833293966700001</v>
      </c>
    </row>
    <row r="55" spans="1:4" ht="15.75" customHeight="1" x14ac:dyDescent="0.25">
      <c r="B55" s="16" t="s">
        <v>128</v>
      </c>
      <c r="C55" s="65">
        <v>1.4833293966700001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0.48634913845566535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1.6365629015575001</v>
      </c>
      <c r="C2" s="26">
        <f>'Baseline year population inputs'!C52</f>
        <v>1.6411764205500001</v>
      </c>
      <c r="D2" s="26">
        <f>'Baseline year population inputs'!C53</f>
        <v>1.6411764205500001</v>
      </c>
      <c r="E2" s="26">
        <f>'Baseline year population inputs'!C54</f>
        <v>1.4833293966700001</v>
      </c>
      <c r="F2" s="26">
        <f>'Baseline year population inputs'!C55</f>
        <v>1.4833293966700001</v>
      </c>
    </row>
    <row r="3" spans="1:6" ht="15.75" customHeight="1" x14ac:dyDescent="0.25">
      <c r="A3" s="3" t="s">
        <v>65</v>
      </c>
      <c r="B3" s="26">
        <f>frac_mam_1month * 2.6</f>
        <v>7.7740000000000004E-2</v>
      </c>
      <c r="C3" s="26">
        <f>frac_mam_1_5months * 2.6</f>
        <v>7.7740000000000004E-2</v>
      </c>
      <c r="D3" s="26">
        <f>frac_mam_6_11months * 2.6</f>
        <v>7.2279999999999997E-2</v>
      </c>
      <c r="E3" s="26">
        <f>frac_mam_12_23months * 2.6</f>
        <v>4.5239999999999995E-2</v>
      </c>
      <c r="F3" s="26">
        <f>frac_mam_24_59months * 2.6</f>
        <v>3.406E-2</v>
      </c>
    </row>
    <row r="4" spans="1:6" ht="15.75" customHeight="1" x14ac:dyDescent="0.25">
      <c r="A4" s="3" t="s">
        <v>66</v>
      </c>
      <c r="B4" s="26">
        <f>frac_sam_1month * 2.6</f>
        <v>4.4979999999999999E-2</v>
      </c>
      <c r="C4" s="26">
        <f>frac_sam_1_5months * 2.6</f>
        <v>4.4979999999999999E-2</v>
      </c>
      <c r="D4" s="26">
        <f>frac_sam_6_11months * 2.6</f>
        <v>2.8080000000000001E-2</v>
      </c>
      <c r="E4" s="26">
        <f>frac_sam_12_23months * 2.6</f>
        <v>1.886326E-2</v>
      </c>
      <c r="F4" s="26">
        <f>frac_sam_24_59months * 2.6</f>
        <v>1.2384060000000001E-2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4.7E-2</v>
      </c>
      <c r="E2" s="93">
        <f>food_insecure</f>
        <v>4.7E-2</v>
      </c>
      <c r="F2" s="93">
        <f>food_insecure</f>
        <v>4.7E-2</v>
      </c>
      <c r="G2" s="93">
        <f>food_insecure</f>
        <v>4.7E-2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4.7E-2</v>
      </c>
      <c r="F5" s="93">
        <f>food_insecure</f>
        <v>4.7E-2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1.6365629015575001</v>
      </c>
      <c r="D7" s="93">
        <f>diarrhoea_1_5mo</f>
        <v>1.6411764205500001</v>
      </c>
      <c r="E7" s="93">
        <f>diarrhoea_6_11mo</f>
        <v>1.6411764205500001</v>
      </c>
      <c r="F7" s="93">
        <f>diarrhoea_12_23mo</f>
        <v>1.4833293966700001</v>
      </c>
      <c r="G7" s="93">
        <f>diarrhoea_24_59mo</f>
        <v>1.4833293966700001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4.7E-2</v>
      </c>
      <c r="F8" s="93">
        <f>food_insecure</f>
        <v>4.7E-2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1.6365629015575001</v>
      </c>
      <c r="D12" s="93">
        <f>diarrhoea_1_5mo</f>
        <v>1.6411764205500001</v>
      </c>
      <c r="E12" s="93">
        <f>diarrhoea_6_11mo</f>
        <v>1.6411764205500001</v>
      </c>
      <c r="F12" s="93">
        <f>diarrhoea_12_23mo</f>
        <v>1.4833293966700001</v>
      </c>
      <c r="G12" s="93">
        <f>diarrhoea_24_59mo</f>
        <v>1.4833293966700001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4.7E-2</v>
      </c>
      <c r="I15" s="93">
        <f>food_insecure</f>
        <v>4.7E-2</v>
      </c>
      <c r="J15" s="93">
        <f>food_insecure</f>
        <v>4.7E-2</v>
      </c>
      <c r="K15" s="93">
        <f>food_insecure</f>
        <v>4.7E-2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0.90300000000000002</v>
      </c>
      <c r="I18" s="93">
        <f>frac_PW_health_facility</f>
        <v>0.90300000000000002</v>
      </c>
      <c r="J18" s="93">
        <f>frac_PW_health_facility</f>
        <v>0.90300000000000002</v>
      </c>
      <c r="K18" s="93">
        <f>frac_PW_health_facility</f>
        <v>0.90300000000000002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0.27600000000000002</v>
      </c>
      <c r="M24" s="93">
        <f>famplan_unmet_need</f>
        <v>0.27600000000000002</v>
      </c>
      <c r="N24" s="93">
        <f>famplan_unmet_need</f>
        <v>0.27600000000000002</v>
      </c>
      <c r="O24" s="93">
        <f>famplan_unmet_need</f>
        <v>0.27600000000000002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9.3920238388824628E-2</v>
      </c>
      <c r="M25" s="93">
        <f>(1-food_insecure)*(0.49)+food_insecure*(0.7)</f>
        <v>0.49986999999999998</v>
      </c>
      <c r="N25" s="93">
        <f>(1-food_insecure)*(0.49)+food_insecure*(0.7)</f>
        <v>0.49986999999999998</v>
      </c>
      <c r="O25" s="93">
        <f>(1-food_insecure)*(0.49)+food_insecure*(0.7)</f>
        <v>0.49986999999999998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4.0251530738067691E-2</v>
      </c>
      <c r="M26" s="93">
        <f>(1-food_insecure)*(0.21)+food_insecure*(0.3)</f>
        <v>0.21422999999999998</v>
      </c>
      <c r="N26" s="93">
        <f>(1-food_insecure)*(0.21)+food_insecure*(0.3)</f>
        <v>0.21422999999999998</v>
      </c>
      <c r="O26" s="93">
        <f>(1-food_insecure)*(0.21)+food_insecure*(0.3)</f>
        <v>0.21422999999999998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5.3717558876037685E-2</v>
      </c>
      <c r="M27" s="93">
        <f>(1-food_insecure)*(0.3)</f>
        <v>0.28589999999999999</v>
      </c>
      <c r="N27" s="93">
        <f>(1-food_insecure)*(0.3)</f>
        <v>0.28589999999999999</v>
      </c>
      <c r="O27" s="93">
        <f>(1-food_insecure)*(0.3)</f>
        <v>0.28589999999999999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0.81211067199706999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2333</v>
      </c>
      <c r="C2" s="75">
        <v>6700</v>
      </c>
      <c r="D2" s="75">
        <v>15700</v>
      </c>
      <c r="E2" s="75">
        <v>8200</v>
      </c>
      <c r="F2" s="75">
        <v>7000</v>
      </c>
      <c r="G2" s="22">
        <f t="shared" ref="G2:G40" si="0">C2+D2+E2+F2</f>
        <v>37600</v>
      </c>
      <c r="H2" s="22">
        <f t="shared" ref="H2:H40" si="1">(B2 + stillbirth*B2/(1000-stillbirth))/(1-abortion)</f>
        <v>2714.4540898899672</v>
      </c>
      <c r="I2" s="22">
        <f>G2-H2</f>
        <v>34885.545910110035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2307</v>
      </c>
      <c r="C3" s="75">
        <v>6400</v>
      </c>
      <c r="D3" s="75">
        <v>15500</v>
      </c>
      <c r="E3" s="75">
        <v>8300</v>
      </c>
      <c r="F3" s="75">
        <v>7000</v>
      </c>
      <c r="G3" s="22">
        <f t="shared" si="0"/>
        <v>37200</v>
      </c>
      <c r="H3" s="22">
        <f t="shared" si="1"/>
        <v>2684.2029941603751</v>
      </c>
      <c r="I3" s="22">
        <f t="shared" ref="I3:I15" si="3">G3-H3</f>
        <v>34515.797005839624</v>
      </c>
    </row>
    <row r="4" spans="1:9" ht="15.75" customHeight="1" x14ac:dyDescent="0.25">
      <c r="A4" s="92">
        <f t="shared" si="2"/>
        <v>2021</v>
      </c>
      <c r="B4" s="74">
        <v>2269</v>
      </c>
      <c r="C4" s="75">
        <v>6100</v>
      </c>
      <c r="D4" s="75">
        <v>15300</v>
      </c>
      <c r="E4" s="75">
        <v>8300</v>
      </c>
      <c r="F4" s="75">
        <v>7200</v>
      </c>
      <c r="G4" s="22">
        <f t="shared" si="0"/>
        <v>36900</v>
      </c>
      <c r="H4" s="22">
        <f t="shared" si="1"/>
        <v>2639.9898542478936</v>
      </c>
      <c r="I4" s="22">
        <f t="shared" si="3"/>
        <v>34260.010145752109</v>
      </c>
    </row>
    <row r="5" spans="1:9" ht="15.75" customHeight="1" x14ac:dyDescent="0.25">
      <c r="A5" s="92">
        <f t="shared" si="2"/>
        <v>2022</v>
      </c>
      <c r="B5" s="74">
        <v>2227</v>
      </c>
      <c r="C5" s="75">
        <v>5900</v>
      </c>
      <c r="D5" s="75">
        <v>14900</v>
      </c>
      <c r="E5" s="75">
        <v>8200</v>
      </c>
      <c r="F5" s="75">
        <v>7200</v>
      </c>
      <c r="G5" s="22">
        <f t="shared" si="0"/>
        <v>36200</v>
      </c>
      <c r="H5" s="22">
        <f t="shared" si="1"/>
        <v>2591.122699607783</v>
      </c>
      <c r="I5" s="22">
        <f t="shared" si="3"/>
        <v>33608.877300392218</v>
      </c>
    </row>
    <row r="6" spans="1:9" ht="15.75" customHeight="1" x14ac:dyDescent="0.25">
      <c r="A6" s="92" t="str">
        <f t="shared" si="2"/>
        <v/>
      </c>
      <c r="B6" s="74">
        <v>2009.4271999999996</v>
      </c>
      <c r="C6" s="75">
        <v>5700</v>
      </c>
      <c r="D6" s="75">
        <v>14400</v>
      </c>
      <c r="E6" s="75">
        <v>8200</v>
      </c>
      <c r="F6" s="75">
        <v>7400</v>
      </c>
      <c r="G6" s="22">
        <f t="shared" si="0"/>
        <v>35700</v>
      </c>
      <c r="H6" s="22">
        <f t="shared" si="1"/>
        <v>2337.9759457248797</v>
      </c>
      <c r="I6" s="22">
        <f t="shared" si="3"/>
        <v>33362.02405427512</v>
      </c>
    </row>
    <row r="7" spans="1:9" ht="15.75" customHeight="1" x14ac:dyDescent="0.25">
      <c r="A7" s="92" t="str">
        <f t="shared" si="2"/>
        <v/>
      </c>
      <c r="B7" s="74">
        <v>1980.5759999999998</v>
      </c>
      <c r="C7" s="75">
        <v>5600</v>
      </c>
      <c r="D7" s="75">
        <v>14100</v>
      </c>
      <c r="E7" s="75">
        <v>8200</v>
      </c>
      <c r="F7" s="75">
        <v>7500</v>
      </c>
      <c r="G7" s="22">
        <f t="shared" si="0"/>
        <v>35400</v>
      </c>
      <c r="H7" s="22">
        <f t="shared" si="1"/>
        <v>2304.4074682974333</v>
      </c>
      <c r="I7" s="22">
        <f t="shared" si="3"/>
        <v>33095.592531702569</v>
      </c>
    </row>
    <row r="8" spans="1:9" ht="15.75" customHeight="1" x14ac:dyDescent="0.25">
      <c r="A8" s="92" t="str">
        <f t="shared" si="2"/>
        <v/>
      </c>
      <c r="B8" s="74">
        <v>1961.8510000000001</v>
      </c>
      <c r="C8" s="75">
        <v>5500</v>
      </c>
      <c r="D8" s="75">
        <v>13600</v>
      </c>
      <c r="E8" s="75">
        <v>8200</v>
      </c>
      <c r="F8" s="75">
        <v>7500</v>
      </c>
      <c r="G8" s="22">
        <f t="shared" si="0"/>
        <v>34800</v>
      </c>
      <c r="H8" s="22">
        <f t="shared" si="1"/>
        <v>2282.6208618537175</v>
      </c>
      <c r="I8" s="22">
        <f t="shared" si="3"/>
        <v>32517.379138146283</v>
      </c>
    </row>
    <row r="9" spans="1:9" ht="15.75" customHeight="1" x14ac:dyDescent="0.25">
      <c r="A9" s="92" t="str">
        <f t="shared" si="2"/>
        <v/>
      </c>
      <c r="B9" s="74">
        <v>1932.3620000000001</v>
      </c>
      <c r="C9" s="75">
        <v>5400</v>
      </c>
      <c r="D9" s="75">
        <v>13100</v>
      </c>
      <c r="E9" s="75">
        <v>8200</v>
      </c>
      <c r="F9" s="75">
        <v>7600</v>
      </c>
      <c r="G9" s="22">
        <f t="shared" si="0"/>
        <v>34300</v>
      </c>
      <c r="H9" s="22">
        <f t="shared" si="1"/>
        <v>2248.3103017779499</v>
      </c>
      <c r="I9" s="22">
        <f t="shared" si="3"/>
        <v>32051.68969822205</v>
      </c>
    </row>
    <row r="10" spans="1:9" ht="15.75" customHeight="1" x14ac:dyDescent="0.25">
      <c r="A10" s="92" t="str">
        <f t="shared" si="2"/>
        <v/>
      </c>
      <c r="B10" s="74">
        <v>1913.1588000000002</v>
      </c>
      <c r="C10" s="75">
        <v>5400</v>
      </c>
      <c r="D10" s="75">
        <v>12500</v>
      </c>
      <c r="E10" s="75">
        <v>8300</v>
      </c>
      <c r="F10" s="75">
        <v>7600</v>
      </c>
      <c r="G10" s="22">
        <f t="shared" si="0"/>
        <v>33800</v>
      </c>
      <c r="H10" s="22">
        <f t="shared" si="1"/>
        <v>2225.9673078735459</v>
      </c>
      <c r="I10" s="22">
        <f t="shared" si="3"/>
        <v>31574.032692126453</v>
      </c>
    </row>
    <row r="11" spans="1:9" ht="15.75" customHeight="1" x14ac:dyDescent="0.25">
      <c r="A11" s="92" t="str">
        <f t="shared" si="2"/>
        <v/>
      </c>
      <c r="B11" s="74">
        <v>1883.5104000000001</v>
      </c>
      <c r="C11" s="75">
        <v>5400</v>
      </c>
      <c r="D11" s="75">
        <v>12100</v>
      </c>
      <c r="E11" s="75">
        <v>8300</v>
      </c>
      <c r="F11" s="75">
        <v>7700</v>
      </c>
      <c r="G11" s="22">
        <f t="shared" si="0"/>
        <v>33500</v>
      </c>
      <c r="H11" s="22">
        <f t="shared" si="1"/>
        <v>2191.4712853108826</v>
      </c>
      <c r="I11" s="22">
        <f t="shared" si="3"/>
        <v>31308.528714689117</v>
      </c>
    </row>
    <row r="12" spans="1:9" ht="15.75" customHeight="1" x14ac:dyDescent="0.25">
      <c r="A12" s="92" t="str">
        <f t="shared" si="2"/>
        <v/>
      </c>
      <c r="B12" s="74">
        <v>1853.8620000000001</v>
      </c>
      <c r="C12" s="75">
        <v>5400</v>
      </c>
      <c r="D12" s="75">
        <v>11700</v>
      </c>
      <c r="E12" s="75">
        <v>8200</v>
      </c>
      <c r="F12" s="75">
        <v>7700</v>
      </c>
      <c r="G12" s="22">
        <f t="shared" si="0"/>
        <v>33000</v>
      </c>
      <c r="H12" s="22">
        <f t="shared" si="1"/>
        <v>2156.9752627482194</v>
      </c>
      <c r="I12" s="22">
        <f t="shared" si="3"/>
        <v>30843.024737251781</v>
      </c>
    </row>
    <row r="13" spans="1:9" ht="15.75" customHeight="1" x14ac:dyDescent="0.25">
      <c r="A13" s="92" t="str">
        <f t="shared" si="2"/>
        <v/>
      </c>
      <c r="B13" s="74">
        <v>6900</v>
      </c>
      <c r="C13" s="75">
        <v>15800</v>
      </c>
      <c r="D13" s="75">
        <v>8200</v>
      </c>
      <c r="E13" s="75">
        <v>6800</v>
      </c>
      <c r="F13" s="75">
        <v>1.048687825E-2</v>
      </c>
      <c r="G13" s="22">
        <f t="shared" si="0"/>
        <v>30800.010486878251</v>
      </c>
      <c r="H13" s="22">
        <f t="shared" si="1"/>
        <v>8028.1754051610706</v>
      </c>
      <c r="I13" s="22">
        <f t="shared" si="3"/>
        <v>22771.835081717181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1.048687825E-2</v>
      </c>
    </row>
    <row r="4" spans="1:8" ht="15.75" customHeight="1" x14ac:dyDescent="0.25">
      <c r="B4" s="24" t="s">
        <v>7</v>
      </c>
      <c r="C4" s="76">
        <v>0.15232712543972637</v>
      </c>
    </row>
    <row r="5" spans="1:8" ht="15.75" customHeight="1" x14ac:dyDescent="0.25">
      <c r="B5" s="24" t="s">
        <v>8</v>
      </c>
      <c r="C5" s="76">
        <v>5.4728057876571971E-2</v>
      </c>
    </row>
    <row r="6" spans="1:8" ht="15.75" customHeight="1" x14ac:dyDescent="0.25">
      <c r="B6" s="24" t="s">
        <v>10</v>
      </c>
      <c r="C6" s="76">
        <v>0.11522429744609325</v>
      </c>
    </row>
    <row r="7" spans="1:8" ht="15.75" customHeight="1" x14ac:dyDescent="0.25">
      <c r="B7" s="24" t="s">
        <v>13</v>
      </c>
      <c r="C7" s="76">
        <v>0.26265015903288152</v>
      </c>
    </row>
    <row r="8" spans="1:8" ht="15.75" customHeight="1" x14ac:dyDescent="0.25">
      <c r="B8" s="24" t="s">
        <v>14</v>
      </c>
      <c r="C8" s="76">
        <v>1.1773549849363756E-4</v>
      </c>
    </row>
    <row r="9" spans="1:8" ht="15.75" customHeight="1" x14ac:dyDescent="0.25">
      <c r="B9" s="24" t="s">
        <v>27</v>
      </c>
      <c r="C9" s="76">
        <v>0.12873553633350823</v>
      </c>
    </row>
    <row r="10" spans="1:8" ht="15.75" customHeight="1" x14ac:dyDescent="0.25">
      <c r="B10" s="24" t="s">
        <v>15</v>
      </c>
      <c r="C10" s="76">
        <v>0.27573021012272514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5.3105943825846803E-2</v>
      </c>
      <c r="D14" s="76">
        <v>5.3105943825846803E-2</v>
      </c>
      <c r="E14" s="76">
        <v>3.2234703479373801E-2</v>
      </c>
      <c r="F14" s="76">
        <v>3.2234703479373801E-2</v>
      </c>
    </row>
    <row r="15" spans="1:8" ht="15.75" customHeight="1" x14ac:dyDescent="0.25">
      <c r="B15" s="24" t="s">
        <v>16</v>
      </c>
      <c r="C15" s="76">
        <v>0.161009207185345</v>
      </c>
      <c r="D15" s="76">
        <v>0.161009207185345</v>
      </c>
      <c r="E15" s="76">
        <v>0.120454880806548</v>
      </c>
      <c r="F15" s="76">
        <v>0.120454880806548</v>
      </c>
    </row>
    <row r="16" spans="1:8" ht="15.75" customHeight="1" x14ac:dyDescent="0.25">
      <c r="B16" s="24" t="s">
        <v>17</v>
      </c>
      <c r="C16" s="76">
        <v>2.0878836682946399E-2</v>
      </c>
      <c r="D16" s="76">
        <v>2.0878836682946399E-2</v>
      </c>
      <c r="E16" s="76">
        <v>2.0848219349382899E-2</v>
      </c>
      <c r="F16" s="76">
        <v>2.0848219349382899E-2</v>
      </c>
    </row>
    <row r="17" spans="1:8" ht="15.75" customHeight="1" x14ac:dyDescent="0.25">
      <c r="B17" s="24" t="s">
        <v>18</v>
      </c>
      <c r="C17" s="76">
        <v>5.1569359962807798E-5</v>
      </c>
      <c r="D17" s="76">
        <v>5.1569359962807798E-5</v>
      </c>
      <c r="E17" s="76">
        <v>1.8101810776222004E-4</v>
      </c>
      <c r="F17" s="76">
        <v>1.8101810776222004E-4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5.1895583218677099E-3</v>
      </c>
      <c r="D19" s="76">
        <v>5.1895583218677099E-3</v>
      </c>
      <c r="E19" s="76">
        <v>2.36579489167208E-3</v>
      </c>
      <c r="F19" s="76">
        <v>2.36579489167208E-3</v>
      </c>
    </row>
    <row r="20" spans="1:8" ht="15.75" customHeight="1" x14ac:dyDescent="0.25">
      <c r="B20" s="24" t="s">
        <v>21</v>
      </c>
      <c r="C20" s="76">
        <v>6.8435269977625002E-3</v>
      </c>
      <c r="D20" s="76">
        <v>6.8435269977625002E-3</v>
      </c>
      <c r="E20" s="76">
        <v>9.8104336571418101E-3</v>
      </c>
      <c r="F20" s="76">
        <v>9.8104336571418101E-3</v>
      </c>
    </row>
    <row r="21" spans="1:8" ht="15.75" customHeight="1" x14ac:dyDescent="0.25">
      <c r="B21" s="24" t="s">
        <v>22</v>
      </c>
      <c r="C21" s="76">
        <v>6.1617298157148503E-2</v>
      </c>
      <c r="D21" s="76">
        <v>6.1617298157148503E-2</v>
      </c>
      <c r="E21" s="76">
        <v>0.203352154044495</v>
      </c>
      <c r="F21" s="76">
        <v>0.203352154044495</v>
      </c>
    </row>
    <row r="22" spans="1:8" ht="15.75" customHeight="1" x14ac:dyDescent="0.25">
      <c r="B22" s="24" t="s">
        <v>23</v>
      </c>
      <c r="C22" s="76">
        <v>0.69130405946912021</v>
      </c>
      <c r="D22" s="76">
        <v>0.69130405946912021</v>
      </c>
      <c r="E22" s="76">
        <v>0.61075279566362417</v>
      </c>
      <c r="F22" s="76">
        <v>0.61075279566362417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4.5499999999999999E-2</v>
      </c>
    </row>
    <row r="27" spans="1:8" ht="15.75" customHeight="1" x14ac:dyDescent="0.25">
      <c r="B27" s="24" t="s">
        <v>39</v>
      </c>
      <c r="C27" s="76">
        <v>0.14300000000000002</v>
      </c>
    </row>
    <row r="28" spans="1:8" ht="15.75" customHeight="1" x14ac:dyDescent="0.25">
      <c r="B28" s="24" t="s">
        <v>40</v>
      </c>
      <c r="C28" s="76">
        <v>9.6600000000000005E-2</v>
      </c>
    </row>
    <row r="29" spans="1:8" ht="15.75" customHeight="1" x14ac:dyDescent="0.25">
      <c r="B29" s="24" t="s">
        <v>41</v>
      </c>
      <c r="C29" s="76">
        <v>0.16089999999999999</v>
      </c>
    </row>
    <row r="30" spans="1:8" ht="15.75" customHeight="1" x14ac:dyDescent="0.25">
      <c r="B30" s="24" t="s">
        <v>42</v>
      </c>
      <c r="C30" s="76">
        <v>3.5400000000000001E-2</v>
      </c>
    </row>
    <row r="31" spans="1:8" ht="15.75" customHeight="1" x14ac:dyDescent="0.25">
      <c r="B31" s="24" t="s">
        <v>43</v>
      </c>
      <c r="C31" s="76">
        <v>0.1416</v>
      </c>
    </row>
    <row r="32" spans="1:8" ht="15.75" customHeight="1" x14ac:dyDescent="0.25">
      <c r="B32" s="24" t="s">
        <v>44</v>
      </c>
      <c r="C32" s="76">
        <v>7.2300000000000003E-2</v>
      </c>
    </row>
    <row r="33" spans="2:3" ht="15.75" customHeight="1" x14ac:dyDescent="0.25">
      <c r="B33" s="24" t="s">
        <v>45</v>
      </c>
      <c r="C33" s="76">
        <v>0.14610000000000001</v>
      </c>
    </row>
    <row r="34" spans="2:3" ht="15.75" customHeight="1" x14ac:dyDescent="0.25">
      <c r="B34" s="24" t="s">
        <v>46</v>
      </c>
      <c r="C34" s="76">
        <v>0.15859999999999999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0.65890000000000004</v>
      </c>
      <c r="D2" s="77">
        <v>0.65890000000000004</v>
      </c>
      <c r="E2" s="77">
        <v>0.61870000000000003</v>
      </c>
      <c r="F2" s="77">
        <v>0.47350000000000003</v>
      </c>
      <c r="G2" s="77">
        <v>0.46479999999999999</v>
      </c>
    </row>
    <row r="3" spans="1:15" ht="15.75" customHeight="1" x14ac:dyDescent="0.25">
      <c r="A3" s="5"/>
      <c r="B3" s="11" t="s">
        <v>118</v>
      </c>
      <c r="C3" s="77">
        <v>0.21909999999999999</v>
      </c>
      <c r="D3" s="77">
        <v>0.21909999999999999</v>
      </c>
      <c r="E3" s="77">
        <v>0.23899999999999999</v>
      </c>
      <c r="F3" s="77">
        <v>0.27989999999999998</v>
      </c>
      <c r="G3" s="77">
        <v>0.29299999999999998</v>
      </c>
    </row>
    <row r="4" spans="1:15" ht="15.75" customHeight="1" x14ac:dyDescent="0.25">
      <c r="A4" s="5"/>
      <c r="B4" s="11" t="s">
        <v>116</v>
      </c>
      <c r="C4" s="78">
        <v>7.9899999999999999E-2</v>
      </c>
      <c r="D4" s="78">
        <v>7.9899999999999999E-2</v>
      </c>
      <c r="E4" s="78">
        <v>0.10400000000000001</v>
      </c>
      <c r="F4" s="78">
        <v>0.16420000000000001</v>
      </c>
      <c r="G4" s="78">
        <v>0.16589999999999999</v>
      </c>
    </row>
    <row r="5" spans="1:15" ht="15.75" customHeight="1" x14ac:dyDescent="0.25">
      <c r="A5" s="5"/>
      <c r="B5" s="11" t="s">
        <v>119</v>
      </c>
      <c r="C5" s="78">
        <v>4.2199999999999994E-2</v>
      </c>
      <c r="D5" s="78">
        <v>4.2199999999999994E-2</v>
      </c>
      <c r="E5" s="78">
        <v>3.8199999999999998E-2</v>
      </c>
      <c r="F5" s="78">
        <v>8.2400000000000001E-2</v>
      </c>
      <c r="G5" s="78">
        <v>7.6299999999999993E-2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0.85880000000000001</v>
      </c>
      <c r="D8" s="77">
        <v>0.85880000000000001</v>
      </c>
      <c r="E8" s="77">
        <v>0.8701000000000001</v>
      </c>
      <c r="F8" s="77">
        <v>0.8861</v>
      </c>
      <c r="G8" s="77">
        <v>0.90659999999999996</v>
      </c>
    </row>
    <row r="9" spans="1:15" ht="15.75" customHeight="1" x14ac:dyDescent="0.25">
      <c r="B9" s="7" t="s">
        <v>121</v>
      </c>
      <c r="C9" s="77">
        <v>9.4E-2</v>
      </c>
      <c r="D9" s="77">
        <v>9.4E-2</v>
      </c>
      <c r="E9" s="77">
        <v>9.1300000000000006E-2</v>
      </c>
      <c r="F9" s="77">
        <v>8.9200000000000002E-2</v>
      </c>
      <c r="G9" s="77">
        <v>7.5600000000000001E-2</v>
      </c>
    </row>
    <row r="10" spans="1:15" ht="15.75" customHeight="1" x14ac:dyDescent="0.25">
      <c r="B10" s="7" t="s">
        <v>122</v>
      </c>
      <c r="C10" s="78">
        <v>2.9900000000000003E-2</v>
      </c>
      <c r="D10" s="78">
        <v>2.9900000000000003E-2</v>
      </c>
      <c r="E10" s="78">
        <v>2.7799999999999998E-2</v>
      </c>
      <c r="F10" s="78">
        <v>1.7399999999999999E-2</v>
      </c>
      <c r="G10" s="78">
        <v>1.3100000000000001E-2</v>
      </c>
    </row>
    <row r="11" spans="1:15" ht="15.75" customHeight="1" x14ac:dyDescent="0.25">
      <c r="B11" s="7" t="s">
        <v>123</v>
      </c>
      <c r="C11" s="78">
        <v>1.7299999999999999E-2</v>
      </c>
      <c r="D11" s="78">
        <v>1.7299999999999999E-2</v>
      </c>
      <c r="E11" s="78">
        <v>1.0800000000000001E-2</v>
      </c>
      <c r="F11" s="78">
        <v>7.2550999999999996E-3</v>
      </c>
      <c r="G11" s="78">
        <v>4.7631000000000001E-3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0.3675873845</v>
      </c>
      <c r="D14" s="79">
        <v>0.34495623779099999</v>
      </c>
      <c r="E14" s="79">
        <v>0.34495623779099999</v>
      </c>
      <c r="F14" s="79">
        <v>0.158397592408</v>
      </c>
      <c r="G14" s="79">
        <v>0.158397592408</v>
      </c>
      <c r="H14" s="80">
        <v>0.26500000000000001</v>
      </c>
      <c r="I14" s="80">
        <v>0.26500000000000001</v>
      </c>
      <c r="J14" s="80">
        <v>0.26500000000000001</v>
      </c>
      <c r="K14" s="80">
        <v>0.26500000000000001</v>
      </c>
      <c r="L14" s="80">
        <v>0.22009000000000001</v>
      </c>
      <c r="M14" s="80">
        <v>0.22009000000000001</v>
      </c>
      <c r="N14" s="80">
        <v>0.22009000000000001</v>
      </c>
      <c r="O14" s="80">
        <v>0.22009000000000001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0.17877580775874641</v>
      </c>
      <c r="D15" s="77">
        <f t="shared" si="0"/>
        <v>0.16776916905456046</v>
      </c>
      <c r="E15" s="77">
        <f t="shared" si="0"/>
        <v>0.16776916905456046</v>
      </c>
      <c r="F15" s="77">
        <f t="shared" si="0"/>
        <v>7.7036532601082439E-2</v>
      </c>
      <c r="G15" s="77">
        <f t="shared" si="0"/>
        <v>7.7036532601082439E-2</v>
      </c>
      <c r="H15" s="77">
        <f t="shared" si="0"/>
        <v>0.12888252169075132</v>
      </c>
      <c r="I15" s="77">
        <f t="shared" si="0"/>
        <v>0.12888252169075132</v>
      </c>
      <c r="J15" s="77">
        <f t="shared" si="0"/>
        <v>0.12888252169075132</v>
      </c>
      <c r="K15" s="77">
        <f t="shared" si="0"/>
        <v>0.12888252169075132</v>
      </c>
      <c r="L15" s="77">
        <f t="shared" si="0"/>
        <v>0.10704058188270739</v>
      </c>
      <c r="M15" s="77">
        <f t="shared" si="0"/>
        <v>0.10704058188270739</v>
      </c>
      <c r="N15" s="77">
        <f t="shared" si="0"/>
        <v>0.10704058188270739</v>
      </c>
      <c r="O15" s="77">
        <f t="shared" si="0"/>
        <v>0.10704058188270739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0.45710000000000001</v>
      </c>
      <c r="D2" s="78">
        <v>1.8200000000000001E-2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</v>
      </c>
      <c r="D3" s="78">
        <v>0.18390000000000001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0.54289999999999994</v>
      </c>
      <c r="D4" s="78">
        <v>0.67549999999999999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</v>
      </c>
      <c r="D5" s="77">
        <f t="shared" ref="D5:G5" si="0">1-SUM(D2:D4)</f>
        <v>0.12240000000000006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0.22209999999999999</v>
      </c>
      <c r="D2" s="28">
        <v>0.2223</v>
      </c>
      <c r="E2" s="28">
        <v>0.2223</v>
      </c>
      <c r="F2" s="28">
        <v>0.2223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2.4238870000000003E-2</v>
      </c>
      <c r="D4" s="28">
        <v>2.4195500000000002E-2</v>
      </c>
      <c r="E4" s="28">
        <v>2.4082920000000001E-2</v>
      </c>
      <c r="F4" s="28">
        <v>2.4082920000000001E-2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0.34495623779099999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0.26500000000000001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0.22009000000000001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1.8200000000000001E-2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16.600000000000001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0.48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96.81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43.06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992.67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2.96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2.36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2.36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2.36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2.36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14.58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14.58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1.55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1.8000000000000002E-2</v>
      </c>
      <c r="C18" s="85">
        <v>0.95</v>
      </c>
      <c r="D18" s="86">
        <v>22.72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22.72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29.24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25.58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5.03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20.3</v>
      </c>
      <c r="E24" s="86" t="s">
        <v>201</v>
      </c>
    </row>
    <row r="25" spans="1:5" ht="15.75" customHeight="1" x14ac:dyDescent="0.25">
      <c r="A25" s="53" t="s">
        <v>87</v>
      </c>
      <c r="B25" s="85">
        <v>0.42899999999999999</v>
      </c>
      <c r="C25" s="85">
        <v>0.95</v>
      </c>
      <c r="D25" s="86">
        <v>20.53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7.31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20.3</v>
      </c>
      <c r="E27" s="86" t="s">
        <v>201</v>
      </c>
    </row>
    <row r="28" spans="1:5" ht="15.75" customHeight="1" x14ac:dyDescent="0.25">
      <c r="A28" s="53" t="s">
        <v>84</v>
      </c>
      <c r="B28" s="85">
        <v>0</v>
      </c>
      <c r="C28" s="85">
        <v>0.95</v>
      </c>
      <c r="D28" s="86">
        <v>1.42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201.03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352.31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352.31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3.42</v>
      </c>
      <c r="E32" s="86" t="s">
        <v>201</v>
      </c>
    </row>
    <row r="33" spans="1:6" ht="15.75" customHeight="1" x14ac:dyDescent="0.25">
      <c r="A33" s="53" t="s">
        <v>83</v>
      </c>
      <c r="B33" s="85">
        <v>0.89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0.26600000000000001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0.88400000000000001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0.98199999999999998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0.94200000000000006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2.62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3.44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2020-09-01T10:22:18Z</dcterms:modified>
</cp:coreProperties>
</file>