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A285F33-C63A-4977-89FE-48CEB8F1444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<sst xmlns="http://schemas.openxmlformats.org/spreadsheetml/2006/main" count="1109" uniqueCount="272">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</sst>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118346</v>
      </c>
    </row>
    <row r="8" spans="1:3" ht="15" customHeight="1">
      <c r="B8" s="7" t="s">
        <v>106</v>
      </c>
      <c r="C8" s="66">
        <v>5.2000000000000005E-2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0.93900000000000006</v>
      </c>
    </row>
    <row r="12" spans="1:3" ht="15" customHeight="1">
      <c r="B12" s="7" t="s">
        <v>109</v>
      </c>
      <c r="C12" s="66">
        <v>0.93</v>
      </c>
    </row>
    <row r="13" spans="1:3" ht="15" customHeight="1">
      <c r="B13" s="7" t="s">
        <v>110</v>
      </c>
      <c r="C13" s="66">
        <v>0.77700000000000002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5.2499999999999998E-2</v>
      </c>
    </row>
    <row r="24" spans="1:3" ht="15" customHeight="1">
      <c r="B24" s="20" t="s">
        <v>102</v>
      </c>
      <c r="C24" s="67">
        <v>0.53039999999999998</v>
      </c>
    </row>
    <row r="25" spans="1:3" ht="15" customHeight="1">
      <c r="B25" s="20" t="s">
        <v>103</v>
      </c>
      <c r="C25" s="67">
        <v>0.39929999999999999</v>
      </c>
    </row>
    <row r="26" spans="1:3" ht="15" customHeight="1">
      <c r="B26" s="20" t="s">
        <v>104</v>
      </c>
      <c r="C26" s="67">
        <v>1.78E-2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10.5</v>
      </c>
    </row>
    <row r="38" spans="1:5" ht="15" customHeight="1">
      <c r="B38" s="16" t="s">
        <v>91</v>
      </c>
      <c r="C38" s="68">
        <v>12</v>
      </c>
      <c r="D38" s="17"/>
      <c r="E38" s="18"/>
    </row>
    <row r="39" spans="1:5" ht="15" customHeight="1">
      <c r="B39" s="16" t="s">
        <v>90</v>
      </c>
      <c r="C39" s="68">
        <v>13.7</v>
      </c>
      <c r="D39" s="17"/>
      <c r="E39" s="17"/>
    </row>
    <row r="40" spans="1:5" ht="15" customHeight="1">
      <c r="B40" s="16" t="s">
        <v>171</v>
      </c>
      <c r="C40" s="68">
        <v>0.08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1.9122774928874973</v>
      </c>
      <c r="D51" s="17"/>
    </row>
    <row r="52" spans="1:4" ht="15" customHeight="1">
      <c r="B52" s="16" t="s">
        <v>125</v>
      </c>
      <c r="C52" s="65">
        <v>1.82639637369</v>
      </c>
    </row>
    <row r="53" spans="1:4" ht="15.75" customHeight="1">
      <c r="B53" s="16" t="s">
        <v>126</v>
      </c>
      <c r="C53" s="65">
        <v>1.82639637369</v>
      </c>
    </row>
    <row r="54" spans="1:4" ht="15.75" customHeight="1">
      <c r="B54" s="16" t="s">
        <v>127</v>
      </c>
      <c r="C54" s="65">
        <v>1.4515260565799999</v>
      </c>
    </row>
    <row r="55" spans="1:4" ht="15.75" customHeight="1">
      <c r="B55" s="16" t="s">
        <v>128</v>
      </c>
      <c r="C55" s="65">
        <v>1.4515260565799999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0.58659641260667483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1.9122774928874973</v>
      </c>
      <c r="C2" s="26">
        <f>'Baseline year population inputs'!C52</f>
        <v>1.82639637369</v>
      </c>
      <c r="D2" s="26">
        <f>'Baseline year population inputs'!C53</f>
        <v>1.82639637369</v>
      </c>
      <c r="E2" s="26">
        <f>'Baseline year population inputs'!C54</f>
        <v>1.4515260565799999</v>
      </c>
      <c r="F2" s="26">
        <f>'Baseline year population inputs'!C55</f>
        <v>1.4515260565799999</v>
      </c>
    </row>
    <row r="3" spans="1:6" ht="15.75" customHeight="1">
      <c r="A3" s="3" t="s">
        <v>65</v>
      </c>
      <c r="B3" s="26">
        <f>frac_mam_1month * 2.6</f>
        <v>4.4979999999999999E-2</v>
      </c>
      <c r="C3" s="26">
        <f>frac_mam_1_5months * 2.6</f>
        <v>4.4979999999999999E-2</v>
      </c>
      <c r="D3" s="26">
        <f>frac_mam_6_11months * 2.6</f>
        <v>0.22438000000000002</v>
      </c>
      <c r="E3" s="26">
        <f>frac_mam_12_23months * 2.6</f>
        <v>3.5619999999999999E-2</v>
      </c>
      <c r="F3" s="26">
        <f>frac_mam_24_59months * 2.6</f>
        <v>1.2090000000000002E-2</v>
      </c>
    </row>
    <row r="4" spans="1:6" ht="15.75" customHeight="1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1.4611609999999999E-2</v>
      </c>
      <c r="F4" s="26">
        <f>frac_sam_24_59months * 2.6</f>
        <v>5.1479999999999998E-3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5.2000000000000005E-2</v>
      </c>
      <c r="E2" s="93">
        <f>food_insecure</f>
        <v>5.2000000000000005E-2</v>
      </c>
      <c r="F2" s="93">
        <f>food_insecure</f>
        <v>5.2000000000000005E-2</v>
      </c>
      <c r="G2" s="93">
        <f>food_insecure</f>
        <v>5.2000000000000005E-2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5.2000000000000005E-2</v>
      </c>
      <c r="F5" s="93">
        <f>food_insecure</f>
        <v>5.2000000000000005E-2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1.9122774928874973</v>
      </c>
      <c r="D7" s="93">
        <f>diarrhoea_1_5mo</f>
        <v>1.82639637369</v>
      </c>
      <c r="E7" s="93">
        <f>diarrhoea_6_11mo</f>
        <v>1.82639637369</v>
      </c>
      <c r="F7" s="93">
        <f>diarrhoea_12_23mo</f>
        <v>1.4515260565799999</v>
      </c>
      <c r="G7" s="93">
        <f>diarrhoea_24_59mo</f>
        <v>1.4515260565799999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5.2000000000000005E-2</v>
      </c>
      <c r="F8" s="93">
        <f>food_insecure</f>
        <v>5.2000000000000005E-2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1.9122774928874973</v>
      </c>
      <c r="D12" s="93">
        <f>diarrhoea_1_5mo</f>
        <v>1.82639637369</v>
      </c>
      <c r="E12" s="93">
        <f>diarrhoea_6_11mo</f>
        <v>1.82639637369</v>
      </c>
      <c r="F12" s="93">
        <f>diarrhoea_12_23mo</f>
        <v>1.4515260565799999</v>
      </c>
      <c r="G12" s="93">
        <f>diarrhoea_24_59mo</f>
        <v>1.4515260565799999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5.2000000000000005E-2</v>
      </c>
      <c r="I15" s="93">
        <f>food_insecure</f>
        <v>5.2000000000000005E-2</v>
      </c>
      <c r="J15" s="93">
        <f>food_insecure</f>
        <v>5.2000000000000005E-2</v>
      </c>
      <c r="K15" s="93">
        <f>food_insecure</f>
        <v>5.2000000000000005E-2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0.77700000000000002</v>
      </c>
      <c r="M24" s="93">
        <f>famplan_unmet_need</f>
        <v>0.77700000000000002</v>
      </c>
      <c r="N24" s="93">
        <f>famplan_unmet_need</f>
        <v>0.77700000000000002</v>
      </c>
      <c r="O24" s="93">
        <f>famplan_unmet_need</f>
        <v>0.77700000000000002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4.4137422049363995E-2</v>
      </c>
      <c r="M25" s="93">
        <f>(1-food_insecure)*(0.49)+food_insecure*(0.7)</f>
        <v>0.50092000000000003</v>
      </c>
      <c r="N25" s="93">
        <f>(1-food_insecure)*(0.49)+food_insecure*(0.7)</f>
        <v>0.50092000000000003</v>
      </c>
      <c r="O25" s="93">
        <f>(1-food_insecure)*(0.49)+food_insecure*(0.7)</f>
        <v>0.50092000000000003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1.8916038021155993E-2</v>
      </c>
      <c r="M26" s="93">
        <f>(1-food_insecure)*(0.21)+food_insecure*(0.3)</f>
        <v>0.21467999999999998</v>
      </c>
      <c r="N26" s="93">
        <f>(1-food_insecure)*(0.21)+food_insecure*(0.3)</f>
        <v>0.21467999999999998</v>
      </c>
      <c r="O26" s="93">
        <f>(1-food_insecure)*(0.21)+food_insecure*(0.3)</f>
        <v>0.21467999999999998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2.5059256629479994E-2</v>
      </c>
      <c r="M27" s="93">
        <f>(1-food_insecure)*(0.3)</f>
        <v>0.28439999999999999</v>
      </c>
      <c r="N27" s="93">
        <f>(1-food_insecure)*(0.3)</f>
        <v>0.28439999999999999</v>
      </c>
      <c r="O27" s="93">
        <f>(1-food_insecure)*(0.3)</f>
        <v>0.28439999999999999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22397</v>
      </c>
      <c r="C2" s="75">
        <v>59000</v>
      </c>
      <c r="D2" s="75">
        <v>137000</v>
      </c>
      <c r="E2" s="75">
        <v>159000</v>
      </c>
      <c r="F2" s="75">
        <v>148000</v>
      </c>
      <c r="G2" s="22">
        <f t="shared" ref="G2:G40" si="0">C2+D2+E2+F2</f>
        <v>503000</v>
      </c>
      <c r="H2" s="22">
        <f t="shared" ref="H2:H40" si="1">(B2 + stillbirth*B2/(1000-stillbirth))/(1-abortion)</f>
        <v>25943.442669474494</v>
      </c>
      <c r="I2" s="22">
        <f>G2-H2</f>
        <v>477056.55733052548</v>
      </c>
    </row>
    <row r="3" spans="1:9" ht="15.75" customHeight="1">
      <c r="A3" s="92">
        <f t="shared" ref="A3:A40" si="2">IF($A$2+ROW(A3)-2&lt;=end_year,A2+1,"")</f>
        <v>2021</v>
      </c>
      <c r="B3" s="74">
        <v>21973</v>
      </c>
      <c r="C3" s="75">
        <v>58000</v>
      </c>
      <c r="D3" s="75">
        <v>134000</v>
      </c>
      <c r="E3" s="75">
        <v>158000</v>
      </c>
      <c r="F3" s="75">
        <v>149000</v>
      </c>
      <c r="G3" s="22">
        <f t="shared" si="0"/>
        <v>499000</v>
      </c>
      <c r="H3" s="22">
        <f t="shared" si="1"/>
        <v>25452.304584380185</v>
      </c>
      <c r="I3" s="22">
        <f t="shared" ref="I3:I15" si="3">G3-H3</f>
        <v>473547.69541561982</v>
      </c>
    </row>
    <row r="4" spans="1:9" ht="15.75" customHeight="1">
      <c r="A4" s="92">
        <f t="shared" si="2"/>
        <v>2022</v>
      </c>
      <c r="B4" s="74">
        <v>21564</v>
      </c>
      <c r="C4" s="75">
        <v>57000</v>
      </c>
      <c r="D4" s="75">
        <v>131000</v>
      </c>
      <c r="E4" s="75">
        <v>158000</v>
      </c>
      <c r="F4" s="75">
        <v>150000</v>
      </c>
      <c r="G4" s="22">
        <f t="shared" si="0"/>
        <v>496000</v>
      </c>
      <c r="H4" s="22">
        <f t="shared" si="1"/>
        <v>24978.541667390633</v>
      </c>
      <c r="I4" s="22">
        <f t="shared" si="3"/>
        <v>471021.45833260939</v>
      </c>
    </row>
    <row r="5" spans="1:9" ht="15.75" customHeight="1">
      <c r="A5" s="92" t="str">
        <f t="shared" si="2"/>
        <v/>
      </c>
      <c r="B5" s="74">
        <v>22311.585999999999</v>
      </c>
      <c r="C5" s="75">
        <v>56000</v>
      </c>
      <c r="D5" s="75">
        <v>127000</v>
      </c>
      <c r="E5" s="75">
        <v>157000</v>
      </c>
      <c r="F5" s="75">
        <v>151000</v>
      </c>
      <c r="G5" s="22">
        <f t="shared" si="0"/>
        <v>491000</v>
      </c>
      <c r="H5" s="22">
        <f t="shared" si="1"/>
        <v>25844.503828907877</v>
      </c>
      <c r="I5" s="22">
        <f t="shared" si="3"/>
        <v>465155.49617109215</v>
      </c>
    </row>
    <row r="6" spans="1:9" ht="15.75" customHeight="1">
      <c r="A6" s="92" t="str">
        <f t="shared" si="2"/>
        <v/>
      </c>
      <c r="B6" s="74">
        <v>22053.9908</v>
      </c>
      <c r="C6" s="75">
        <v>55000</v>
      </c>
      <c r="D6" s="75">
        <v>124000</v>
      </c>
      <c r="E6" s="75">
        <v>155000</v>
      </c>
      <c r="F6" s="75">
        <v>153000</v>
      </c>
      <c r="G6" s="22">
        <f t="shared" si="0"/>
        <v>487000</v>
      </c>
      <c r="H6" s="22">
        <f t="shared" si="1"/>
        <v>25546.119835376074</v>
      </c>
      <c r="I6" s="22">
        <f t="shared" si="3"/>
        <v>461453.8801646239</v>
      </c>
    </row>
    <row r="7" spans="1:9" ht="15.75" customHeight="1">
      <c r="A7" s="92" t="str">
        <f t="shared" si="2"/>
        <v/>
      </c>
      <c r="B7" s="74">
        <v>21796.632000000001</v>
      </c>
      <c r="C7" s="75">
        <v>55000</v>
      </c>
      <c r="D7" s="75">
        <v>121000</v>
      </c>
      <c r="E7" s="75">
        <v>153000</v>
      </c>
      <c r="F7" s="75">
        <v>154000</v>
      </c>
      <c r="G7" s="22">
        <f t="shared" si="0"/>
        <v>483000</v>
      </c>
      <c r="H7" s="22">
        <f t="shared" si="1"/>
        <v>25248.009674493602</v>
      </c>
      <c r="I7" s="22">
        <f t="shared" si="3"/>
        <v>457751.99032550643</v>
      </c>
    </row>
    <row r="8" spans="1:9" ht="15.75" customHeight="1">
      <c r="A8" s="92" t="str">
        <f t="shared" si="2"/>
        <v/>
      </c>
      <c r="B8" s="74">
        <v>21497.769600000003</v>
      </c>
      <c r="C8" s="75">
        <v>54000</v>
      </c>
      <c r="D8" s="75">
        <v>118000</v>
      </c>
      <c r="E8" s="75">
        <v>150000</v>
      </c>
      <c r="F8" s="75">
        <v>156000</v>
      </c>
      <c r="G8" s="22">
        <f t="shared" si="0"/>
        <v>478000</v>
      </c>
      <c r="H8" s="22">
        <f t="shared" si="1"/>
        <v>24901.824045147641</v>
      </c>
      <c r="I8" s="22">
        <f t="shared" si="3"/>
        <v>453098.17595485237</v>
      </c>
    </row>
    <row r="9" spans="1:9" ht="15.75" customHeight="1">
      <c r="A9" s="92" t="str">
        <f t="shared" si="2"/>
        <v/>
      </c>
      <c r="B9" s="74">
        <v>21189.021000000004</v>
      </c>
      <c r="C9" s="75">
        <v>55000</v>
      </c>
      <c r="D9" s="75">
        <v>116000</v>
      </c>
      <c r="E9" s="75">
        <v>146000</v>
      </c>
      <c r="F9" s="75">
        <v>156000</v>
      </c>
      <c r="G9" s="22">
        <f t="shared" si="0"/>
        <v>473000</v>
      </c>
      <c r="H9" s="22">
        <f t="shared" si="1"/>
        <v>24544.186790007199</v>
      </c>
      <c r="I9" s="22">
        <f t="shared" si="3"/>
        <v>448455.81320999278</v>
      </c>
    </row>
    <row r="10" spans="1:9" ht="15.75" customHeight="1">
      <c r="A10" s="92" t="str">
        <f t="shared" si="2"/>
        <v/>
      </c>
      <c r="B10" s="74">
        <v>20880.825200000003</v>
      </c>
      <c r="C10" s="75">
        <v>55000</v>
      </c>
      <c r="D10" s="75">
        <v>114000</v>
      </c>
      <c r="E10" s="75">
        <v>143000</v>
      </c>
      <c r="F10" s="75">
        <v>157000</v>
      </c>
      <c r="G10" s="22">
        <f t="shared" si="0"/>
        <v>469000</v>
      </c>
      <c r="H10" s="22">
        <f t="shared" si="1"/>
        <v>24187.189867728637</v>
      </c>
      <c r="I10" s="22">
        <f t="shared" si="3"/>
        <v>444812.81013227138</v>
      </c>
    </row>
    <row r="11" spans="1:9" ht="15.75" customHeight="1">
      <c r="A11" s="92" t="str">
        <f t="shared" si="2"/>
        <v/>
      </c>
      <c r="B11" s="74">
        <v>20563.296000000002</v>
      </c>
      <c r="C11" s="75">
        <v>56000</v>
      </c>
      <c r="D11" s="75">
        <v>113000</v>
      </c>
      <c r="E11" s="75">
        <v>139000</v>
      </c>
      <c r="F11" s="75">
        <v>157000</v>
      </c>
      <c r="G11" s="22">
        <f t="shared" si="0"/>
        <v>465000</v>
      </c>
      <c r="H11" s="22">
        <f t="shared" si="1"/>
        <v>23819.381652517492</v>
      </c>
      <c r="I11" s="22">
        <f t="shared" si="3"/>
        <v>441180.61834748252</v>
      </c>
    </row>
    <row r="12" spans="1:9" ht="15.75" customHeight="1">
      <c r="A12" s="92" t="str">
        <f t="shared" si="2"/>
        <v/>
      </c>
      <c r="B12" s="74">
        <v>20236.848000000002</v>
      </c>
      <c r="C12" s="75">
        <v>56000</v>
      </c>
      <c r="D12" s="75">
        <v>112000</v>
      </c>
      <c r="E12" s="75">
        <v>135000</v>
      </c>
      <c r="F12" s="75">
        <v>157000</v>
      </c>
      <c r="G12" s="22">
        <f t="shared" si="0"/>
        <v>460000</v>
      </c>
      <c r="H12" s="22">
        <f t="shared" si="1"/>
        <v>23441.242394020166</v>
      </c>
      <c r="I12" s="22">
        <f t="shared" si="3"/>
        <v>436558.75760597986</v>
      </c>
    </row>
    <row r="13" spans="1:9" ht="15.75" customHeight="1">
      <c r="A13" s="92" t="str">
        <f t="shared" si="2"/>
        <v/>
      </c>
      <c r="B13" s="74">
        <v>60000</v>
      </c>
      <c r="C13" s="75">
        <v>141000</v>
      </c>
      <c r="D13" s="75">
        <v>159000</v>
      </c>
      <c r="E13" s="75">
        <v>147000</v>
      </c>
      <c r="F13" s="75">
        <v>5.9721052500000009E-3</v>
      </c>
      <c r="G13" s="22">
        <f t="shared" si="0"/>
        <v>447000.00597210525</v>
      </c>
      <c r="H13" s="22">
        <f t="shared" si="1"/>
        <v>69500.672419005656</v>
      </c>
      <c r="I13" s="22">
        <f t="shared" si="3"/>
        <v>377499.3335530996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5.9721052500000009E-3</v>
      </c>
    </row>
    <row r="4" spans="1:8" ht="15.75" customHeight="1">
      <c r="B4" s="24" t="s">
        <v>7</v>
      </c>
      <c r="C4" s="76">
        <v>4.4788426317830525E-2</v>
      </c>
    </row>
    <row r="5" spans="1:8" ht="15.75" customHeight="1">
      <c r="B5" s="24" t="s">
        <v>8</v>
      </c>
      <c r="C5" s="76">
        <v>2.5381465004258374E-2</v>
      </c>
    </row>
    <row r="6" spans="1:8" ht="15.75" customHeight="1">
      <c r="B6" s="24" t="s">
        <v>10</v>
      </c>
      <c r="C6" s="76">
        <v>5.9556379480938101E-2</v>
      </c>
    </row>
    <row r="7" spans="1:8" ht="15.75" customHeight="1">
      <c r="B7" s="24" t="s">
        <v>13</v>
      </c>
      <c r="C7" s="76">
        <v>0.56241049606787996</v>
      </c>
    </row>
    <row r="8" spans="1:8" ht="15.75" customHeight="1">
      <c r="B8" s="24" t="s">
        <v>14</v>
      </c>
      <c r="C8" s="76">
        <v>2.7768727916668357E-6</v>
      </c>
    </row>
    <row r="9" spans="1:8" ht="15.75" customHeight="1">
      <c r="B9" s="24" t="s">
        <v>27</v>
      </c>
      <c r="C9" s="76">
        <v>0.14850443900462423</v>
      </c>
    </row>
    <row r="10" spans="1:8" ht="15.75" customHeight="1">
      <c r="B10" s="24" t="s">
        <v>15</v>
      </c>
      <c r="C10" s="76">
        <v>0.15338391200167711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4.6839323529301397E-2</v>
      </c>
      <c r="D14" s="76">
        <v>4.6839323529301397E-2</v>
      </c>
      <c r="E14" s="76">
        <v>1.8955889402884701E-2</v>
      </c>
      <c r="F14" s="76">
        <v>1.8955889402884701E-2</v>
      </c>
    </row>
    <row r="15" spans="1:8" ht="15.75" customHeight="1">
      <c r="B15" s="24" t="s">
        <v>16</v>
      </c>
      <c r="C15" s="76">
        <v>0.20407426233462503</v>
      </c>
      <c r="D15" s="76">
        <v>0.20407426233462503</v>
      </c>
      <c r="E15" s="76">
        <v>9.9538221368565299E-2</v>
      </c>
      <c r="F15" s="76">
        <v>9.9538221368565299E-2</v>
      </c>
    </row>
    <row r="16" spans="1:8" ht="15.75" customHeight="1">
      <c r="B16" s="24" t="s">
        <v>17</v>
      </c>
      <c r="C16" s="76">
        <v>3.43432027518428E-2</v>
      </c>
      <c r="D16" s="76">
        <v>3.43432027518428E-2</v>
      </c>
      <c r="E16" s="76">
        <v>2.5236598594489398E-2</v>
      </c>
      <c r="F16" s="76">
        <v>2.5236598594489398E-2</v>
      </c>
    </row>
    <row r="17" spans="1:8" ht="15.75" customHeight="1">
      <c r="B17" s="24" t="s">
        <v>18</v>
      </c>
      <c r="C17" s="76">
        <v>9.290703856275608E-5</v>
      </c>
      <c r="D17" s="76">
        <v>9.290703856275608E-5</v>
      </c>
      <c r="E17" s="76">
        <v>4.6616419077420999E-4</v>
      </c>
      <c r="F17" s="76">
        <v>4.6616419077420999E-4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4.7065147040641901E-2</v>
      </c>
      <c r="D19" s="76">
        <v>4.7065147040641901E-2</v>
      </c>
      <c r="E19" s="76">
        <v>9.5451204416139995E-2</v>
      </c>
      <c r="F19" s="76">
        <v>9.5451204416139995E-2</v>
      </c>
    </row>
    <row r="20" spans="1:8" ht="15.75" customHeight="1">
      <c r="B20" s="24" t="s">
        <v>21</v>
      </c>
      <c r="C20" s="76">
        <v>2.23747589721561E-3</v>
      </c>
      <c r="D20" s="76">
        <v>2.23747589721561E-3</v>
      </c>
      <c r="E20" s="76">
        <v>2.0180875330141498E-2</v>
      </c>
      <c r="F20" s="76">
        <v>2.0180875330141498E-2</v>
      </c>
    </row>
    <row r="21" spans="1:8" ht="15.75" customHeight="1">
      <c r="B21" s="24" t="s">
        <v>22</v>
      </c>
      <c r="C21" s="76">
        <v>4.60144788866007E-2</v>
      </c>
      <c r="D21" s="76">
        <v>4.60144788866007E-2</v>
      </c>
      <c r="E21" s="76">
        <v>0.23933675040655</v>
      </c>
      <c r="F21" s="76">
        <v>0.23933675040655</v>
      </c>
    </row>
    <row r="22" spans="1:8" ht="15.75" customHeight="1">
      <c r="B22" s="24" t="s">
        <v>23</v>
      </c>
      <c r="C22" s="76">
        <v>0.61933320252120982</v>
      </c>
      <c r="D22" s="76">
        <v>0.61933320252120982</v>
      </c>
      <c r="E22" s="76">
        <v>0.50083429629045484</v>
      </c>
      <c r="F22" s="76">
        <v>0.50083429629045484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5.7200000000000001E-2</v>
      </c>
    </row>
    <row r="27" spans="1:8" ht="15.75" customHeight="1">
      <c r="B27" s="24" t="s">
        <v>39</v>
      </c>
      <c r="C27" s="76">
        <v>4.4699999999999997E-2</v>
      </c>
    </row>
    <row r="28" spans="1:8" ht="15.75" customHeight="1">
      <c r="B28" s="24" t="s">
        <v>40</v>
      </c>
      <c r="C28" s="76">
        <v>0.19500000000000001</v>
      </c>
    </row>
    <row r="29" spans="1:8" ht="15.75" customHeight="1">
      <c r="B29" s="24" t="s">
        <v>41</v>
      </c>
      <c r="C29" s="76">
        <v>0.1477</v>
      </c>
    </row>
    <row r="30" spans="1:8" ht="15.75" customHeight="1">
      <c r="B30" s="24" t="s">
        <v>42</v>
      </c>
      <c r="C30" s="76">
        <v>8.3699999999999997E-2</v>
      </c>
    </row>
    <row r="31" spans="1:8" ht="15.75" customHeight="1">
      <c r="B31" s="24" t="s">
        <v>43</v>
      </c>
      <c r="C31" s="76">
        <v>6.1200000000000004E-2</v>
      </c>
    </row>
    <row r="32" spans="1:8" ht="15.75" customHeight="1">
      <c r="B32" s="24" t="s">
        <v>44</v>
      </c>
      <c r="C32" s="76">
        <v>0.1024</v>
      </c>
    </row>
    <row r="33" spans="2:3" ht="15.75" customHeight="1">
      <c r="B33" s="24" t="s">
        <v>45</v>
      </c>
      <c r="C33" s="76">
        <v>0.11269999999999999</v>
      </c>
    </row>
    <row r="34" spans="2:3" ht="15.75" customHeight="1">
      <c r="B34" s="24" t="s">
        <v>46</v>
      </c>
      <c r="C34" s="76">
        <v>0.19540000000000027</v>
      </c>
    </row>
    <row r="35" spans="2:3" ht="15.75" customHeight="1">
      <c r="B35" s="32" t="s">
        <v>129</v>
      </c>
      <c r="C35" s="91">
        <f>SUM(C26:C34)</f>
        <v>1.0000000000000004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0.69301821386407769</v>
      </c>
      <c r="D2" s="77">
        <v>0.69290000000000007</v>
      </c>
      <c r="E2" s="77">
        <v>0.87980000000000003</v>
      </c>
      <c r="F2" s="77">
        <v>0.77829999999999999</v>
      </c>
      <c r="G2" s="77">
        <v>0.80319999999999991</v>
      </c>
    </row>
    <row r="3" spans="1:15" ht="15.75" customHeight="1">
      <c r="A3" s="5"/>
      <c r="B3" s="11" t="s">
        <v>118</v>
      </c>
      <c r="C3" s="77">
        <v>0.23399999999999999</v>
      </c>
      <c r="D3" s="77">
        <v>0.23399999999999999</v>
      </c>
      <c r="E3" s="77">
        <v>9.4399999999999998E-2</v>
      </c>
      <c r="F3" s="77">
        <v>0.16170000000000001</v>
      </c>
      <c r="G3" s="77">
        <v>0.1492</v>
      </c>
    </row>
    <row r="4" spans="1:15" ht="15.75" customHeight="1">
      <c r="A4" s="5"/>
      <c r="B4" s="11" t="s">
        <v>116</v>
      </c>
      <c r="C4" s="78">
        <v>0.05</v>
      </c>
      <c r="D4" s="78">
        <v>0.05</v>
      </c>
      <c r="E4" s="78">
        <v>1.0500000000000001E-2</v>
      </c>
      <c r="F4" s="78">
        <v>4.1399999999999999E-2</v>
      </c>
      <c r="G4" s="78">
        <v>2.58E-2</v>
      </c>
    </row>
    <row r="5" spans="1:15" ht="15.75" customHeight="1">
      <c r="A5" s="5"/>
      <c r="B5" s="11" t="s">
        <v>119</v>
      </c>
      <c r="C5" s="78">
        <v>2.3E-2</v>
      </c>
      <c r="D5" s="78">
        <v>2.3E-2</v>
      </c>
      <c r="E5" s="78">
        <v>1.5300000000000001E-2</v>
      </c>
      <c r="F5" s="78">
        <v>1.8600000000000002E-2</v>
      </c>
      <c r="G5" s="78">
        <v>2.1700000000000001E-2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0.89579999999999993</v>
      </c>
      <c r="D8" s="77">
        <v>0.89579999999999993</v>
      </c>
      <c r="E8" s="77">
        <v>0.86349999999999993</v>
      </c>
      <c r="F8" s="77">
        <v>0.92519999999999991</v>
      </c>
      <c r="G8" s="77">
        <v>0.93969999999999998</v>
      </c>
    </row>
    <row r="9" spans="1:15" ht="15.75" customHeight="1">
      <c r="B9" s="7" t="s">
        <v>121</v>
      </c>
      <c r="C9" s="77">
        <v>8.6999999999999994E-2</v>
      </c>
      <c r="D9" s="77">
        <v>8.6999999999999994E-2</v>
      </c>
      <c r="E9" s="77">
        <v>5.0099999999999999E-2</v>
      </c>
      <c r="F9" s="77">
        <v>5.5399999999999998E-2</v>
      </c>
      <c r="G9" s="77">
        <v>5.3699999999999998E-2</v>
      </c>
    </row>
    <row r="10" spans="1:15" ht="15.75" customHeight="1">
      <c r="B10" s="7" t="s">
        <v>122</v>
      </c>
      <c r="C10" s="78">
        <v>1.7299999999999999E-2</v>
      </c>
      <c r="D10" s="78">
        <v>1.7299999999999999E-2</v>
      </c>
      <c r="E10" s="78">
        <v>8.6300000000000002E-2</v>
      </c>
      <c r="F10" s="78">
        <v>1.37E-2</v>
      </c>
      <c r="G10" s="78">
        <v>4.6500000000000005E-3</v>
      </c>
    </row>
    <row r="11" spans="1:15" ht="15.75" customHeight="1">
      <c r="B11" s="7" t="s">
        <v>123</v>
      </c>
      <c r="C11" s="78">
        <v>0</v>
      </c>
      <c r="D11" s="78">
        <v>0</v>
      </c>
      <c r="E11" s="78">
        <v>0</v>
      </c>
      <c r="F11" s="78">
        <v>5.6198499999999992E-3</v>
      </c>
      <c r="G11" s="78">
        <v>1.98E-3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0.46848806900000001</v>
      </c>
      <c r="D14" s="79">
        <v>0.46448791111799997</v>
      </c>
      <c r="E14" s="79">
        <v>0.46448791111799997</v>
      </c>
      <c r="F14" s="79">
        <v>0.24134989067099999</v>
      </c>
      <c r="G14" s="79">
        <v>0.24134989067099999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0.23318000000000003</v>
      </c>
      <c r="M14" s="80">
        <v>0.23318000000000003</v>
      </c>
      <c r="N14" s="80">
        <v>0.23318000000000003</v>
      </c>
      <c r="O14" s="80">
        <v>0.23318000000000003</v>
      </c>
    </row>
    <row r="15" spans="1:15" ht="15.75" customHeight="1">
      <c r="B15" s="16" t="s">
        <v>68</v>
      </c>
      <c r="C15" s="77">
        <f t="shared" ref="C15:O15" si="0">iron_deficiency_anaemia*C14</f>
        <v>0.27481342062442837</v>
      </c>
      <c r="D15" s="77">
        <f t="shared" si="0"/>
        <v>0.27246694236098684</v>
      </c>
      <c r="E15" s="77">
        <f t="shared" si="0"/>
        <v>0.27246694236098684</v>
      </c>
      <c r="F15" s="77">
        <f t="shared" si="0"/>
        <v>0.14157498005062177</v>
      </c>
      <c r="G15" s="77">
        <f t="shared" si="0"/>
        <v>0.14157498005062177</v>
      </c>
      <c r="H15" s="77">
        <f t="shared" si="0"/>
        <v>0.16483359194247565</v>
      </c>
      <c r="I15" s="77">
        <f t="shared" si="0"/>
        <v>0.16483359194247565</v>
      </c>
      <c r="J15" s="77">
        <f t="shared" si="0"/>
        <v>0.16483359194247565</v>
      </c>
      <c r="K15" s="77">
        <f t="shared" si="0"/>
        <v>0.16483359194247565</v>
      </c>
      <c r="L15" s="77">
        <f t="shared" si="0"/>
        <v>0.13678255149162447</v>
      </c>
      <c r="M15" s="77">
        <f t="shared" si="0"/>
        <v>0.13678255149162447</v>
      </c>
      <c r="N15" s="77">
        <f t="shared" si="0"/>
        <v>0.13678255149162447</v>
      </c>
      <c r="O15" s="77">
        <f t="shared" si="0"/>
        <v>0.13678255149162447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0.40149999999999997</v>
      </c>
      <c r="D2" s="78">
        <v>0.1779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0.1188</v>
      </c>
      <c r="D3" s="78">
        <v>0.21809999999999999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0.37969999999999998</v>
      </c>
      <c r="D4" s="78">
        <v>0.34729999999999994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0.10000000000000009</v>
      </c>
      <c r="D5" s="77">
        <f t="shared" ref="D5:G5" si="0">1-SUM(D2:D4)</f>
        <v>0.25670000000000004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5.04E-2</v>
      </c>
      <c r="D2" s="28">
        <v>5.04E-2</v>
      </c>
      <c r="E2" s="28">
        <v>5.0299999999999997E-2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1.7798370000000001E-2</v>
      </c>
      <c r="D4" s="28">
        <v>1.769037E-2</v>
      </c>
      <c r="E4" s="28">
        <v>1.769037E-2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0.46448791111799997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0.23318000000000003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0.1779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13.7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0.08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68.900000000000006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555.14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4.6900000000000004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13.96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0.14400000000000002</v>
      </c>
      <c r="C18" s="85">
        <v>0.95</v>
      </c>
      <c r="D18" s="86">
        <v>12.76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12.76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71.45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49.71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19.87</v>
      </c>
      <c r="E24" s="86" t="s">
        <v>201</v>
      </c>
    </row>
    <row r="25" spans="1:5" ht="15.75" customHeight="1">
      <c r="A25" s="53" t="s">
        <v>87</v>
      </c>
      <c r="B25" s="85">
        <v>0.44600000000000001</v>
      </c>
      <c r="C25" s="85">
        <v>0.95</v>
      </c>
      <c r="D25" s="86">
        <v>19.86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5.91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19.87</v>
      </c>
      <c r="E27" s="86" t="s">
        <v>201</v>
      </c>
    </row>
    <row r="28" spans="1:5" ht="15.75" customHeight="1">
      <c r="A28" s="53" t="s">
        <v>84</v>
      </c>
      <c r="B28" s="85">
        <v>0.62</v>
      </c>
      <c r="C28" s="85">
        <v>0.95</v>
      </c>
      <c r="D28" s="86">
        <v>1.03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137.34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331.16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351.03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2.0099999999999998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0.17300000000000001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0.93099999999999994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0.86199999999999999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2.2200000000000002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2.0299999999999998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2020-09-01T10:27:41Z</dcterms:modified>
</cp:coreProperties>
</file>