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D2AA42B-DC76-450B-8EAC-8F12BCFE5BBC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<sst xmlns="http://schemas.openxmlformats.org/spreadsheetml/2006/main" count="1109" uniqueCount="272">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</sst>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260108</v>
      </c>
    </row>
    <row r="8" spans="1:3" ht="15" customHeight="1">
      <c r="B8" s="7" t="s">
        <v>106</v>
      </c>
      <c r="C8" s="66">
        <v>0.161</v>
      </c>
    </row>
    <row r="9" spans="1:3" ht="15" customHeight="1">
      <c r="B9" s="9" t="s">
        <v>107</v>
      </c>
      <c r="C9" s="67">
        <v>0.13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0.73299999999999998</v>
      </c>
    </row>
    <row r="12" spans="1:3" ht="15" customHeight="1">
      <c r="B12" s="7" t="s">
        <v>109</v>
      </c>
      <c r="C12" s="66">
        <v>0.14000000000000001</v>
      </c>
    </row>
    <row r="13" spans="1:3" ht="15" customHeight="1">
      <c r="B13" s="7" t="s">
        <v>110</v>
      </c>
      <c r="C13" s="66">
        <v>0.52200000000000002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8.2100000000000006E-2</v>
      </c>
    </row>
    <row r="24" spans="1:3" ht="15" customHeight="1">
      <c r="B24" s="20" t="s">
        <v>102</v>
      </c>
      <c r="C24" s="67">
        <v>0.47039999999999998</v>
      </c>
    </row>
    <row r="25" spans="1:3" ht="15" customHeight="1">
      <c r="B25" s="20" t="s">
        <v>103</v>
      </c>
      <c r="C25" s="67">
        <v>0.35039999999999999</v>
      </c>
    </row>
    <row r="26" spans="1:3" ht="15" customHeight="1">
      <c r="B26" s="20" t="s">
        <v>104</v>
      </c>
      <c r="C26" s="67">
        <v>9.7100000000000006E-2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25.4</v>
      </c>
    </row>
    <row r="38" spans="1:5" ht="15" customHeight="1">
      <c r="B38" s="16" t="s">
        <v>91</v>
      </c>
      <c r="C38" s="68">
        <v>30.8</v>
      </c>
      <c r="D38" s="17"/>
      <c r="E38" s="18"/>
    </row>
    <row r="39" spans="1:5" ht="15" customHeight="1">
      <c r="B39" s="16" t="s">
        <v>90</v>
      </c>
      <c r="C39" s="68">
        <v>37.6</v>
      </c>
      <c r="D39" s="17"/>
      <c r="E39" s="17"/>
    </row>
    <row r="40" spans="1:5" ht="15" customHeight="1">
      <c r="B40" s="16" t="s">
        <v>171</v>
      </c>
      <c r="C40" s="68">
        <v>1.29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2.4199999999999999E-2</v>
      </c>
      <c r="D45" s="17"/>
    </row>
    <row r="46" spans="1:5" ht="15.75" customHeight="1">
      <c r="B46" s="16" t="s">
        <v>11</v>
      </c>
      <c r="C46" s="67">
        <v>0.12659999999999999</v>
      </c>
      <c r="D46" s="17"/>
    </row>
    <row r="47" spans="1:5" ht="15.75" customHeight="1">
      <c r="B47" s="16" t="s">
        <v>12</v>
      </c>
      <c r="C47" s="67">
        <v>0.17960000000000001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0.66959999999999997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2.0903290759899926</v>
      </c>
      <c r="D51" s="17"/>
    </row>
    <row r="52" spans="1:4" ht="15" customHeight="1">
      <c r="B52" s="16" t="s">
        <v>125</v>
      </c>
      <c r="C52" s="65">
        <v>1.91456994792</v>
      </c>
    </row>
    <row r="53" spans="1:4" ht="15.75" customHeight="1">
      <c r="B53" s="16" t="s">
        <v>126</v>
      </c>
      <c r="C53" s="65">
        <v>1.91456994792</v>
      </c>
    </row>
    <row r="54" spans="1:4" ht="15.75" customHeight="1">
      <c r="B54" s="16" t="s">
        <v>127</v>
      </c>
      <c r="C54" s="65">
        <v>1.3075594395299999</v>
      </c>
    </row>
    <row r="55" spans="1:4" ht="15.75" customHeight="1">
      <c r="B55" s="16" t="s">
        <v>128</v>
      </c>
      <c r="C55" s="65">
        <v>1.3075594395299999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0.4505712039352282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2.0903290759899926</v>
      </c>
      <c r="C2" s="26">
        <f>'Baseline year population inputs'!C52</f>
        <v>1.91456994792</v>
      </c>
      <c r="D2" s="26">
        <f>'Baseline year population inputs'!C53</f>
        <v>1.91456994792</v>
      </c>
      <c r="E2" s="26">
        <f>'Baseline year population inputs'!C54</f>
        <v>1.3075594395299999</v>
      </c>
      <c r="F2" s="26">
        <f>'Baseline year population inputs'!C55</f>
        <v>1.3075594395299999</v>
      </c>
    </row>
    <row r="3" spans="1:6" ht="15.75" customHeight="1">
      <c r="A3" s="3" t="s">
        <v>65</v>
      </c>
      <c r="B3" s="26">
        <f>frac_mam_1month * 2.6</f>
        <v>0.12194000000000002</v>
      </c>
      <c r="C3" s="26">
        <f>frac_mam_1_5months * 2.6</f>
        <v>0.12194000000000002</v>
      </c>
      <c r="D3" s="26">
        <f>frac_mam_6_11months * 2.6</f>
        <v>0.14716000000000001</v>
      </c>
      <c r="E3" s="26">
        <f>frac_mam_12_23months * 2.6</f>
        <v>0.11596000000000001</v>
      </c>
      <c r="F3" s="26">
        <f>frac_mam_24_59months * 2.6</f>
        <v>5.7980000000000004E-2</v>
      </c>
    </row>
    <row r="4" spans="1:6" ht="15.75" customHeight="1">
      <c r="A4" s="3" t="s">
        <v>66</v>
      </c>
      <c r="B4" s="26">
        <f>frac_sam_1month * 2.6</f>
        <v>8.0600000000000005E-2</v>
      </c>
      <c r="C4" s="26">
        <f>frac_sam_1_5months * 2.6</f>
        <v>8.0600000000000005E-2</v>
      </c>
      <c r="D4" s="26">
        <f>frac_sam_6_11months * 2.6</f>
        <v>7.0459999999999995E-2</v>
      </c>
      <c r="E4" s="26">
        <f>frac_sam_12_23months * 2.6</f>
        <v>5.5120000000000002E-2</v>
      </c>
      <c r="F4" s="26">
        <f>frac_sam_24_59months * 2.6</f>
        <v>2.7039999999999998E-2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0.161</v>
      </c>
      <c r="E2" s="93">
        <f>food_insecure</f>
        <v>0.161</v>
      </c>
      <c r="F2" s="93">
        <f>food_insecure</f>
        <v>0.161</v>
      </c>
      <c r="G2" s="93">
        <f>food_insecure</f>
        <v>0.161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0.161</v>
      </c>
      <c r="F5" s="93">
        <f>food_insecure</f>
        <v>0.161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2.0903290759899926</v>
      </c>
      <c r="D7" s="93">
        <f>diarrhoea_1_5mo</f>
        <v>1.91456994792</v>
      </c>
      <c r="E7" s="93">
        <f>diarrhoea_6_11mo</f>
        <v>1.91456994792</v>
      </c>
      <c r="F7" s="93">
        <f>diarrhoea_12_23mo</f>
        <v>1.3075594395299999</v>
      </c>
      <c r="G7" s="93">
        <f>diarrhoea_24_59mo</f>
        <v>1.3075594395299999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0.161</v>
      </c>
      <c r="F8" s="93">
        <f>food_insecure</f>
        <v>0.161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2.0903290759899926</v>
      </c>
      <c r="D12" s="93">
        <f>diarrhoea_1_5mo</f>
        <v>1.91456994792</v>
      </c>
      <c r="E12" s="93">
        <f>diarrhoea_6_11mo</f>
        <v>1.91456994792</v>
      </c>
      <c r="F12" s="93">
        <f>diarrhoea_12_23mo</f>
        <v>1.3075594395299999</v>
      </c>
      <c r="G12" s="93">
        <f>diarrhoea_24_59mo</f>
        <v>1.3075594395299999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0.161</v>
      </c>
      <c r="I15" s="93">
        <f>food_insecure</f>
        <v>0.161</v>
      </c>
      <c r="J15" s="93">
        <f>food_insecure</f>
        <v>0.161</v>
      </c>
      <c r="K15" s="93">
        <f>food_insecure</f>
        <v>0.161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0.73299999999999998</v>
      </c>
      <c r="I18" s="93">
        <f>frac_PW_health_facility</f>
        <v>0.73299999999999998</v>
      </c>
      <c r="J18" s="93">
        <f>frac_PW_health_facility</f>
        <v>0.73299999999999998</v>
      </c>
      <c r="K18" s="93">
        <f>frac_PW_health_facility</f>
        <v>0.73299999999999998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</v>
      </c>
      <c r="I19" s="93">
        <f>frac_malaria_risk</f>
        <v>0.13</v>
      </c>
      <c r="J19" s="93">
        <f>frac_malaria_risk</f>
        <v>0.13</v>
      </c>
      <c r="K19" s="93">
        <f>frac_malaria_risk</f>
        <v>0.13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0.35303054385085197</v>
      </c>
      <c r="M25" s="93">
        <f>(1-food_insecure)*(0.49)+food_insecure*(0.7)</f>
        <v>0.52381</v>
      </c>
      <c r="N25" s="93">
        <f>(1-food_insecure)*(0.49)+food_insecure*(0.7)</f>
        <v>0.52381</v>
      </c>
      <c r="O25" s="93">
        <f>(1-food_insecure)*(0.49)+food_insecure*(0.7)</f>
        <v>0.52381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0.15129880450750799</v>
      </c>
      <c r="M26" s="93">
        <f>(1-food_insecure)*(0.21)+food_insecure*(0.3)</f>
        <v>0.22449</v>
      </c>
      <c r="N26" s="93">
        <f>(1-food_insecure)*(0.21)+food_insecure*(0.3)</f>
        <v>0.22449</v>
      </c>
      <c r="O26" s="93">
        <f>(1-food_insecure)*(0.21)+food_insecure*(0.3)</f>
        <v>0.22449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0.16963744084163998</v>
      </c>
      <c r="M27" s="93">
        <f>(1-food_insecure)*(0.3)</f>
        <v>0.25169999999999998</v>
      </c>
      <c r="N27" s="93">
        <f>(1-food_insecure)*(0.3)</f>
        <v>0.25169999999999998</v>
      </c>
      <c r="O27" s="93">
        <f>(1-food_insecure)*(0.3)</f>
        <v>0.25169999999999998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0.13</v>
      </c>
      <c r="D34" s="93">
        <f t="shared" si="3"/>
        <v>0.13</v>
      </c>
      <c r="E34" s="93">
        <f t="shared" si="3"/>
        <v>0.13</v>
      </c>
      <c r="F34" s="93">
        <f t="shared" si="3"/>
        <v>0.13</v>
      </c>
      <c r="G34" s="93">
        <f t="shared" si="3"/>
        <v>0.13</v>
      </c>
      <c r="H34" s="93">
        <f t="shared" si="3"/>
        <v>0.13</v>
      </c>
      <c r="I34" s="93">
        <f t="shared" si="3"/>
        <v>0.13</v>
      </c>
      <c r="J34" s="93">
        <f t="shared" si="3"/>
        <v>0.13</v>
      </c>
      <c r="K34" s="93">
        <f t="shared" si="3"/>
        <v>0.13</v>
      </c>
      <c r="L34" s="93">
        <f t="shared" si="3"/>
        <v>0.13</v>
      </c>
      <c r="M34" s="93">
        <f t="shared" si="3"/>
        <v>0.13</v>
      </c>
      <c r="N34" s="93">
        <f t="shared" si="3"/>
        <v>0.13</v>
      </c>
      <c r="O34" s="93">
        <f t="shared" si="3"/>
        <v>0.13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55854</v>
      </c>
      <c r="C2" s="75">
        <v>107000</v>
      </c>
      <c r="D2" s="75">
        <v>214000</v>
      </c>
      <c r="E2" s="75">
        <v>205000</v>
      </c>
      <c r="F2" s="75">
        <v>141000</v>
      </c>
      <c r="G2" s="22">
        <f t="shared" ref="G2:G40" si="0">C2+D2+E2+F2</f>
        <v>667000</v>
      </c>
      <c r="H2" s="22">
        <f t="shared" ref="H2:H40" si="1">(B2 + stillbirth*B2/(1000-stillbirth))/(1-abortion)</f>
        <v>65190.90170593014</v>
      </c>
      <c r="I2" s="22">
        <f>G2-H2</f>
        <v>601809.09829406987</v>
      </c>
    </row>
    <row r="3" spans="1:9" ht="15.75" customHeight="1">
      <c r="A3" s="92">
        <f t="shared" ref="A3:A40" si="2">IF($A$2+ROW(A3)-2&lt;=end_year,A2+1,"")</f>
        <v>2021</v>
      </c>
      <c r="B3" s="74">
        <v>55754</v>
      </c>
      <c r="C3" s="75">
        <v>108000</v>
      </c>
      <c r="D3" s="75">
        <v>214000</v>
      </c>
      <c r="E3" s="75">
        <v>208000</v>
      </c>
      <c r="F3" s="75">
        <v>148000</v>
      </c>
      <c r="G3" s="22">
        <f t="shared" si="0"/>
        <v>678000</v>
      </c>
      <c r="H3" s="22">
        <f t="shared" si="1"/>
        <v>65074.185084549521</v>
      </c>
      <c r="I3" s="22">
        <f t="shared" ref="I3:I15" si="3">G3-H3</f>
        <v>612925.81491545052</v>
      </c>
    </row>
    <row r="4" spans="1:9" ht="15.75" customHeight="1">
      <c r="A4" s="92">
        <f t="shared" si="2"/>
        <v>2022</v>
      </c>
      <c r="B4" s="74">
        <v>55647</v>
      </c>
      <c r="C4" s="75">
        <v>109000</v>
      </c>
      <c r="D4" s="75">
        <v>215000</v>
      </c>
      <c r="E4" s="75">
        <v>210000</v>
      </c>
      <c r="F4" s="75">
        <v>156000</v>
      </c>
      <c r="G4" s="22">
        <f t="shared" si="0"/>
        <v>690000</v>
      </c>
      <c r="H4" s="22">
        <f t="shared" si="1"/>
        <v>64949.298299672264</v>
      </c>
      <c r="I4" s="22">
        <f t="shared" si="3"/>
        <v>625050.70170032769</v>
      </c>
    </row>
    <row r="5" spans="1:9" ht="15.75" customHeight="1">
      <c r="A5" s="92" t="str">
        <f t="shared" si="2"/>
        <v/>
      </c>
      <c r="B5" s="74">
        <v>51626.366400000006</v>
      </c>
      <c r="C5" s="75">
        <v>111000</v>
      </c>
      <c r="D5" s="75">
        <v>215000</v>
      </c>
      <c r="E5" s="75">
        <v>211000</v>
      </c>
      <c r="F5" s="75">
        <v>164000</v>
      </c>
      <c r="G5" s="22">
        <f t="shared" si="0"/>
        <v>701000</v>
      </c>
      <c r="H5" s="22">
        <f t="shared" si="1"/>
        <v>60256.550603658368</v>
      </c>
      <c r="I5" s="22">
        <f t="shared" si="3"/>
        <v>640743.44939634157</v>
      </c>
    </row>
    <row r="6" spans="1:9" ht="15.75" customHeight="1">
      <c r="A6" s="92" t="str">
        <f t="shared" si="2"/>
        <v/>
      </c>
      <c r="B6" s="74">
        <v>51324.739200000004</v>
      </c>
      <c r="C6" s="75">
        <v>112000</v>
      </c>
      <c r="D6" s="75">
        <v>215000</v>
      </c>
      <c r="E6" s="75">
        <v>211000</v>
      </c>
      <c r="F6" s="75">
        <v>172000</v>
      </c>
      <c r="G6" s="22">
        <f t="shared" si="0"/>
        <v>710000</v>
      </c>
      <c r="H6" s="22">
        <f t="shared" si="1"/>
        <v>59904.50152665341</v>
      </c>
      <c r="I6" s="22">
        <f t="shared" si="3"/>
        <v>650095.49847334658</v>
      </c>
    </row>
    <row r="7" spans="1:9" ht="15.75" customHeight="1">
      <c r="A7" s="92" t="str">
        <f t="shared" si="2"/>
        <v/>
      </c>
      <c r="B7" s="74">
        <v>50949.474000000002</v>
      </c>
      <c r="C7" s="75">
        <v>114000</v>
      </c>
      <c r="D7" s="75">
        <v>216000</v>
      </c>
      <c r="E7" s="75">
        <v>212000</v>
      </c>
      <c r="F7" s="75">
        <v>178000</v>
      </c>
      <c r="G7" s="22">
        <f t="shared" si="0"/>
        <v>720000</v>
      </c>
      <c r="H7" s="22">
        <f t="shared" si="1"/>
        <v>59466.504663996195</v>
      </c>
      <c r="I7" s="22">
        <f t="shared" si="3"/>
        <v>660533.49533600383</v>
      </c>
    </row>
    <row r="8" spans="1:9" ht="15.75" customHeight="1">
      <c r="A8" s="92" t="str">
        <f t="shared" si="2"/>
        <v/>
      </c>
      <c r="B8" s="74">
        <v>50817.1538</v>
      </c>
      <c r="C8" s="75">
        <v>117000</v>
      </c>
      <c r="D8" s="75">
        <v>217000</v>
      </c>
      <c r="E8" s="75">
        <v>212000</v>
      </c>
      <c r="F8" s="75">
        <v>184000</v>
      </c>
      <c r="G8" s="22">
        <f t="shared" si="0"/>
        <v>730000</v>
      </c>
      <c r="H8" s="22">
        <f t="shared" si="1"/>
        <v>59312.064997152112</v>
      </c>
      <c r="I8" s="22">
        <f t="shared" si="3"/>
        <v>670687.93500284792</v>
      </c>
    </row>
    <row r="9" spans="1:9" ht="15.75" customHeight="1">
      <c r="A9" s="92" t="str">
        <f t="shared" si="2"/>
        <v/>
      </c>
      <c r="B9" s="74">
        <v>50620.957999999991</v>
      </c>
      <c r="C9" s="75">
        <v>119000</v>
      </c>
      <c r="D9" s="75">
        <v>218000</v>
      </c>
      <c r="E9" s="75">
        <v>214000</v>
      </c>
      <c r="F9" s="75">
        <v>190000</v>
      </c>
      <c r="G9" s="22">
        <f t="shared" si="0"/>
        <v>741000</v>
      </c>
      <c r="H9" s="22">
        <f t="shared" si="1"/>
        <v>59083.071888101425</v>
      </c>
      <c r="I9" s="22">
        <f t="shared" si="3"/>
        <v>681916.9281118986</v>
      </c>
    </row>
    <row r="10" spans="1:9" ht="15.75" customHeight="1">
      <c r="A10" s="92" t="str">
        <f t="shared" si="2"/>
        <v/>
      </c>
      <c r="B10" s="74">
        <v>50399.868599999987</v>
      </c>
      <c r="C10" s="75">
        <v>122000</v>
      </c>
      <c r="D10" s="75">
        <v>219000</v>
      </c>
      <c r="E10" s="75">
        <v>214000</v>
      </c>
      <c r="F10" s="75">
        <v>195000</v>
      </c>
      <c r="G10" s="22">
        <f t="shared" si="0"/>
        <v>750000</v>
      </c>
      <c r="H10" s="22">
        <f t="shared" si="1"/>
        <v>58825.023810190745</v>
      </c>
      <c r="I10" s="22">
        <f t="shared" si="3"/>
        <v>691174.97618980927</v>
      </c>
    </row>
    <row r="11" spans="1:9" ht="15.75" customHeight="1">
      <c r="A11" s="92" t="str">
        <f t="shared" si="2"/>
        <v/>
      </c>
      <c r="B11" s="74">
        <v>50153.885599999987</v>
      </c>
      <c r="C11" s="75">
        <v>125000</v>
      </c>
      <c r="D11" s="75">
        <v>221000</v>
      </c>
      <c r="E11" s="75">
        <v>215000</v>
      </c>
      <c r="F11" s="75">
        <v>199000</v>
      </c>
      <c r="G11" s="22">
        <f t="shared" si="0"/>
        <v>760000</v>
      </c>
      <c r="H11" s="22">
        <f t="shared" si="1"/>
        <v>58537.920763420065</v>
      </c>
      <c r="I11" s="22">
        <f t="shared" si="3"/>
        <v>701462.07923657994</v>
      </c>
    </row>
    <row r="12" spans="1:9" ht="15.75" customHeight="1">
      <c r="A12" s="92" t="str">
        <f t="shared" si="2"/>
        <v/>
      </c>
      <c r="B12" s="74">
        <v>49865.2</v>
      </c>
      <c r="C12" s="75">
        <v>126000</v>
      </c>
      <c r="D12" s="75">
        <v>223000</v>
      </c>
      <c r="E12" s="75">
        <v>215000</v>
      </c>
      <c r="F12" s="75">
        <v>202000</v>
      </c>
      <c r="G12" s="22">
        <f t="shared" si="0"/>
        <v>766000</v>
      </c>
      <c r="H12" s="22">
        <f t="shared" si="1"/>
        <v>58200.97668468771</v>
      </c>
      <c r="I12" s="22">
        <f t="shared" si="3"/>
        <v>707799.02331531234</v>
      </c>
    </row>
    <row r="13" spans="1:9" ht="15.75" customHeight="1">
      <c r="A13" s="92" t="str">
        <f t="shared" si="2"/>
        <v/>
      </c>
      <c r="B13" s="74">
        <v>107000</v>
      </c>
      <c r="C13" s="75">
        <v>214000</v>
      </c>
      <c r="D13" s="75">
        <v>203000</v>
      </c>
      <c r="E13" s="75">
        <v>134000</v>
      </c>
      <c r="F13" s="75">
        <v>8.3443785749999999E-2</v>
      </c>
      <c r="G13" s="22">
        <f t="shared" si="0"/>
        <v>551000.08344378578</v>
      </c>
      <c r="H13" s="22">
        <f t="shared" si="1"/>
        <v>124886.7848772608</v>
      </c>
      <c r="I13" s="22">
        <f t="shared" si="3"/>
        <v>426113.29856652499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8.3443785749999999E-2</v>
      </c>
    </row>
    <row r="4" spans="1:8" ht="15.75" customHeight="1">
      <c r="B4" s="24" t="s">
        <v>7</v>
      </c>
      <c r="C4" s="76">
        <v>0.19215708982329743</v>
      </c>
    </row>
    <row r="5" spans="1:8" ht="15.75" customHeight="1">
      <c r="B5" s="24" t="s">
        <v>8</v>
      </c>
      <c r="C5" s="76">
        <v>8.7737112922844376E-2</v>
      </c>
    </row>
    <row r="6" spans="1:8" ht="15.75" customHeight="1">
      <c r="B6" s="24" t="s">
        <v>10</v>
      </c>
      <c r="C6" s="76">
        <v>0.10129418443181418</v>
      </c>
    </row>
    <row r="7" spans="1:8" ht="15.75" customHeight="1">
      <c r="B7" s="24" t="s">
        <v>13</v>
      </c>
      <c r="C7" s="76">
        <v>0.17061725394971122</v>
      </c>
    </row>
    <row r="8" spans="1:8" ht="15.75" customHeight="1">
      <c r="B8" s="24" t="s">
        <v>14</v>
      </c>
      <c r="C8" s="76">
        <v>5.7325985315705998E-4</v>
      </c>
    </row>
    <row r="9" spans="1:8" ht="15.75" customHeight="1">
      <c r="B9" s="24" t="s">
        <v>27</v>
      </c>
      <c r="C9" s="76">
        <v>4.9525601836962155E-2</v>
      </c>
    </row>
    <row r="10" spans="1:8" ht="15.75" customHeight="1">
      <c r="B10" s="24" t="s">
        <v>15</v>
      </c>
      <c r="C10" s="76">
        <v>0.3146517114322136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0.38482241244490306</v>
      </c>
      <c r="D14" s="76">
        <v>0.38482241244490306</v>
      </c>
      <c r="E14" s="76">
        <v>0.33525913652487899</v>
      </c>
      <c r="F14" s="76">
        <v>0.33525913652487899</v>
      </c>
    </row>
    <row r="15" spans="1:8" ht="15.75" customHeight="1">
      <c r="B15" s="24" t="s">
        <v>16</v>
      </c>
      <c r="C15" s="76">
        <v>0.199586134945405</v>
      </c>
      <c r="D15" s="76">
        <v>0.199586134945405</v>
      </c>
      <c r="E15" s="76">
        <v>0.14090867220658501</v>
      </c>
      <c r="F15" s="76">
        <v>0.14090867220658501</v>
      </c>
    </row>
    <row r="16" spans="1:8" ht="15.75" customHeight="1">
      <c r="B16" s="24" t="s">
        <v>17</v>
      </c>
      <c r="C16" s="76">
        <v>1.5057028525802601E-2</v>
      </c>
      <c r="D16" s="76">
        <v>1.5057028525802601E-2</v>
      </c>
      <c r="E16" s="76">
        <v>2.1399746910899999E-2</v>
      </c>
      <c r="F16" s="76">
        <v>2.1399746910899999E-2</v>
      </c>
    </row>
    <row r="17" spans="1:8" ht="15.75" customHeight="1">
      <c r="B17" s="24" t="s">
        <v>18</v>
      </c>
      <c r="C17" s="76">
        <v>2.47183275173071E-3</v>
      </c>
      <c r="D17" s="76">
        <v>2.47183275173071E-3</v>
      </c>
      <c r="E17" s="76">
        <v>6.68668229557176E-3</v>
      </c>
      <c r="F17" s="76">
        <v>6.68668229557176E-3</v>
      </c>
    </row>
    <row r="18" spans="1:8" ht="15.75" customHeight="1">
      <c r="B18" s="24" t="s">
        <v>19</v>
      </c>
      <c r="C18" s="76">
        <v>4.26853683686855E-4</v>
      </c>
      <c r="D18" s="76">
        <v>4.26853683686855E-4</v>
      </c>
      <c r="E18" s="76">
        <v>4.3150555488421999E-3</v>
      </c>
      <c r="F18" s="76">
        <v>4.3150555488421999E-3</v>
      </c>
    </row>
    <row r="19" spans="1:8" ht="15.75" customHeight="1">
      <c r="B19" s="24" t="s">
        <v>20</v>
      </c>
      <c r="C19" s="76">
        <v>1.9404571666630899E-2</v>
      </c>
      <c r="D19" s="76">
        <v>1.9404571666630899E-2</v>
      </c>
      <c r="E19" s="76">
        <v>2.1851066286371901E-2</v>
      </c>
      <c r="F19" s="76">
        <v>2.1851066286371901E-2</v>
      </c>
    </row>
    <row r="20" spans="1:8" ht="15.75" customHeight="1">
      <c r="B20" s="24" t="s">
        <v>21</v>
      </c>
      <c r="C20" s="76">
        <v>0.123589596250143</v>
      </c>
      <c r="D20" s="76">
        <v>0.123589596250143</v>
      </c>
      <c r="E20" s="76">
        <v>4.3035084966401203E-2</v>
      </c>
      <c r="F20" s="76">
        <v>4.3035084966401203E-2</v>
      </c>
    </row>
    <row r="21" spans="1:8" ht="15.75" customHeight="1">
      <c r="B21" s="24" t="s">
        <v>22</v>
      </c>
      <c r="C21" s="76">
        <v>2.7133155659110997E-2</v>
      </c>
      <c r="D21" s="76">
        <v>2.7133155659110997E-2</v>
      </c>
      <c r="E21" s="76">
        <v>0.130853889890516</v>
      </c>
      <c r="F21" s="76">
        <v>0.130853889890516</v>
      </c>
    </row>
    <row r="22" spans="1:8" ht="15.75" customHeight="1">
      <c r="B22" s="24" t="s">
        <v>23</v>
      </c>
      <c r="C22" s="76">
        <v>0.22750841407258693</v>
      </c>
      <c r="D22" s="76">
        <v>0.22750841407258693</v>
      </c>
      <c r="E22" s="76">
        <v>0.29569066536993294</v>
      </c>
      <c r="F22" s="76">
        <v>0.29569066536993294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4.6300000000000001E-2</v>
      </c>
    </row>
    <row r="27" spans="1:8" ht="15.75" customHeight="1">
      <c r="B27" s="24" t="s">
        <v>39</v>
      </c>
      <c r="C27" s="76">
        <v>2.2400000000000003E-2</v>
      </c>
    </row>
    <row r="28" spans="1:8" ht="15.75" customHeight="1">
      <c r="B28" s="24" t="s">
        <v>40</v>
      </c>
      <c r="C28" s="76">
        <v>0.1057</v>
      </c>
    </row>
    <row r="29" spans="1:8" ht="15.75" customHeight="1">
      <c r="B29" s="24" t="s">
        <v>41</v>
      </c>
      <c r="C29" s="76">
        <v>0.1067</v>
      </c>
    </row>
    <row r="30" spans="1:8" ht="15.75" customHeight="1">
      <c r="B30" s="24" t="s">
        <v>42</v>
      </c>
      <c r="C30" s="76">
        <v>5.0700000000000002E-2</v>
      </c>
    </row>
    <row r="31" spans="1:8" ht="15.75" customHeight="1">
      <c r="B31" s="24" t="s">
        <v>43</v>
      </c>
      <c r="C31" s="76">
        <v>9.820000000000001E-2</v>
      </c>
    </row>
    <row r="32" spans="1:8" ht="15.75" customHeight="1">
      <c r="B32" s="24" t="s">
        <v>44</v>
      </c>
      <c r="C32" s="76">
        <v>3.9100000000000003E-2</v>
      </c>
    </row>
    <row r="33" spans="2:3" ht="15.75" customHeight="1">
      <c r="B33" s="24" t="s">
        <v>45</v>
      </c>
      <c r="C33" s="76">
        <v>9.1400000000000009E-2</v>
      </c>
    </row>
    <row r="34" spans="2:3" ht="15.75" customHeight="1">
      <c r="B34" s="24" t="s">
        <v>46</v>
      </c>
      <c r="C34" s="76">
        <v>0.4395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0.50301096224116926</v>
      </c>
      <c r="D2" s="77">
        <v>0.59920000000000007</v>
      </c>
      <c r="E2" s="77">
        <v>0.52380000000000004</v>
      </c>
      <c r="F2" s="77">
        <v>0.31609999999999999</v>
      </c>
      <c r="G2" s="77">
        <v>0.28870000000000001</v>
      </c>
    </row>
    <row r="3" spans="1:15" ht="15.75" customHeight="1">
      <c r="A3" s="5"/>
      <c r="B3" s="11" t="s">
        <v>118</v>
      </c>
      <c r="C3" s="77">
        <v>0.21359999999999998</v>
      </c>
      <c r="D3" s="77">
        <v>0.21359999999999998</v>
      </c>
      <c r="E3" s="77">
        <v>0.24530000000000002</v>
      </c>
      <c r="F3" s="77">
        <v>0.2752</v>
      </c>
      <c r="G3" s="77">
        <v>0.30790000000000001</v>
      </c>
    </row>
    <row r="4" spans="1:15" ht="15.75" customHeight="1">
      <c r="A4" s="5"/>
      <c r="B4" s="11" t="s">
        <v>116</v>
      </c>
      <c r="C4" s="78">
        <v>0.11119999999999999</v>
      </c>
      <c r="D4" s="78">
        <v>0.11119999999999999</v>
      </c>
      <c r="E4" s="78">
        <v>0.14169999999999999</v>
      </c>
      <c r="F4" s="78">
        <v>0.23480000000000001</v>
      </c>
      <c r="G4" s="78">
        <v>0.2414</v>
      </c>
    </row>
    <row r="5" spans="1:15" ht="15.75" customHeight="1">
      <c r="A5" s="5"/>
      <c r="B5" s="11" t="s">
        <v>119</v>
      </c>
      <c r="C5" s="78">
        <v>7.5999999999999998E-2</v>
      </c>
      <c r="D5" s="78">
        <v>7.5999999999999998E-2</v>
      </c>
      <c r="E5" s="78">
        <v>8.9200000000000002E-2</v>
      </c>
      <c r="F5" s="78">
        <v>0.1739</v>
      </c>
      <c r="G5" s="78">
        <v>0.16200000000000001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0.76400000000000001</v>
      </c>
      <c r="F8" s="77">
        <v>0.79510000000000003</v>
      </c>
      <c r="G8" s="77">
        <v>0.86569999999999991</v>
      </c>
    </row>
    <row r="9" spans="1:15" ht="15.75" customHeight="1">
      <c r="B9" s="7" t="s">
        <v>121</v>
      </c>
      <c r="C9" s="77">
        <v>0.1144</v>
      </c>
      <c r="D9" s="77">
        <v>0.1144</v>
      </c>
      <c r="E9" s="77">
        <v>0.15229999999999999</v>
      </c>
      <c r="F9" s="77">
        <v>0.1391</v>
      </c>
      <c r="G9" s="77">
        <v>0.1017</v>
      </c>
    </row>
    <row r="10" spans="1:15" ht="15.75" customHeight="1">
      <c r="B10" s="7" t="s">
        <v>122</v>
      </c>
      <c r="C10" s="78">
        <v>4.6900000000000004E-2</v>
      </c>
      <c r="D10" s="78">
        <v>4.6900000000000004E-2</v>
      </c>
      <c r="E10" s="78">
        <v>5.6600000000000004E-2</v>
      </c>
      <c r="F10" s="78">
        <v>4.4600000000000001E-2</v>
      </c>
      <c r="G10" s="78">
        <v>2.23E-2</v>
      </c>
    </row>
    <row r="11" spans="1:15" ht="15.75" customHeight="1">
      <c r="B11" s="7" t="s">
        <v>123</v>
      </c>
      <c r="C11" s="78">
        <v>3.1E-2</v>
      </c>
      <c r="D11" s="78">
        <v>3.1E-2</v>
      </c>
      <c r="E11" s="78">
        <v>2.7099999999999999E-2</v>
      </c>
      <c r="F11" s="78">
        <v>2.12E-2</v>
      </c>
      <c r="G11" s="78">
        <v>1.04E-2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0.62072485924999998</v>
      </c>
      <c r="D14" s="79">
        <v>0.60000760225000005</v>
      </c>
      <c r="E14" s="79">
        <v>0.60000760225000005</v>
      </c>
      <c r="F14" s="79">
        <v>0.365490115999</v>
      </c>
      <c r="G14" s="79">
        <v>0.365490115999</v>
      </c>
      <c r="H14" s="80">
        <v>0.34</v>
      </c>
      <c r="I14" s="80">
        <v>0.34</v>
      </c>
      <c r="J14" s="80">
        <v>0.34</v>
      </c>
      <c r="K14" s="80">
        <v>0.34</v>
      </c>
      <c r="L14" s="80">
        <v>0.30346000000000001</v>
      </c>
      <c r="M14" s="80">
        <v>0.30346000000000001</v>
      </c>
      <c r="N14" s="80">
        <v>0.30346000000000001</v>
      </c>
      <c r="O14" s="80">
        <v>0.30346000000000001</v>
      </c>
    </row>
    <row r="15" spans="1:15" ht="15.75" customHeight="1">
      <c r="B15" s="16" t="s">
        <v>68</v>
      </c>
      <c r="C15" s="77">
        <f t="shared" ref="C15:O15" si="0">iron_deficiency_anaemia*C14</f>
        <v>0.27968074714479757</v>
      </c>
      <c r="D15" s="77">
        <f t="shared" si="0"/>
        <v>0.27034614771607207</v>
      </c>
      <c r="E15" s="77">
        <f t="shared" si="0"/>
        <v>0.27034614771607207</v>
      </c>
      <c r="F15" s="77">
        <f t="shared" si="0"/>
        <v>0.16467932159209564</v>
      </c>
      <c r="G15" s="77">
        <f t="shared" si="0"/>
        <v>0.16467932159209564</v>
      </c>
      <c r="H15" s="77">
        <f t="shared" si="0"/>
        <v>0.15319420933797759</v>
      </c>
      <c r="I15" s="77">
        <f t="shared" si="0"/>
        <v>0.15319420933797759</v>
      </c>
      <c r="J15" s="77">
        <f t="shared" si="0"/>
        <v>0.15319420933797759</v>
      </c>
      <c r="K15" s="77">
        <f t="shared" si="0"/>
        <v>0.15319420933797759</v>
      </c>
      <c r="L15" s="77">
        <f t="shared" si="0"/>
        <v>0.13673033754618436</v>
      </c>
      <c r="M15" s="77">
        <f t="shared" si="0"/>
        <v>0.13673033754618436</v>
      </c>
      <c r="N15" s="77">
        <f t="shared" si="0"/>
        <v>0.13673033754618436</v>
      </c>
      <c r="O15" s="77">
        <f t="shared" si="0"/>
        <v>0.13673033754618436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</v>
      </c>
      <c r="D2" s="78">
        <v>0.35729999999999995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0.2175</v>
      </c>
      <c r="D3" s="78">
        <v>0.21820000000000001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0.14130000000000001</v>
      </c>
      <c r="D4" s="78">
        <v>0.36990000000000001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4.1200000000000014E-2</v>
      </c>
      <c r="D5" s="77">
        <f t="shared" ref="D5:G5" si="0">1-SUM(D2:D4)</f>
        <v>5.4600000000000093E-2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0.36460000000000004</v>
      </c>
      <c r="D2" s="28">
        <v>0.36579999999999996</v>
      </c>
      <c r="E2" s="28">
        <v>0.36509999999999998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4.9000000000000002E-2</v>
      </c>
      <c r="D4" s="28">
        <v>4.8899999999999999E-2</v>
      </c>
      <c r="E4" s="28">
        <v>4.8899999999999999E-2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0.60000760225000005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0.30346000000000001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0.35729999999999995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37.6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80.31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42.69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733.96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2.0699999999999998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1.99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1.99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1.99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1.99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14.21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14.21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1.18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16.829999999999998</v>
      </c>
      <c r="E18" s="86" t="s">
        <v>201</v>
      </c>
    </row>
    <row r="19" spans="1:5" ht="15.75" customHeight="1">
      <c r="A19" s="53" t="s">
        <v>174</v>
      </c>
      <c r="B19" s="85">
        <v>0.39</v>
      </c>
      <c r="C19" s="85">
        <v>0.95</v>
      </c>
      <c r="D19" s="86">
        <v>16.829999999999998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17.45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17.21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24.75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20.12</v>
      </c>
      <c r="E24" s="86" t="s">
        <v>201</v>
      </c>
    </row>
    <row r="25" spans="1:5" ht="15.75" customHeight="1">
      <c r="A25" s="53" t="s">
        <v>87</v>
      </c>
      <c r="B25" s="85">
        <v>0.34799999999999998</v>
      </c>
      <c r="C25" s="85">
        <v>0.95</v>
      </c>
      <c r="D25" s="86">
        <v>20.350000000000001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6.48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20.12</v>
      </c>
      <c r="E27" s="86" t="s">
        <v>201</v>
      </c>
    </row>
    <row r="28" spans="1:5" ht="15.75" customHeight="1">
      <c r="A28" s="53" t="s">
        <v>84</v>
      </c>
      <c r="B28" s="85">
        <v>0.42899999999999999</v>
      </c>
      <c r="C28" s="85">
        <v>0.95</v>
      </c>
      <c r="D28" s="86">
        <v>1.19</v>
      </c>
      <c r="E28" s="86" t="s">
        <v>201</v>
      </c>
    </row>
    <row r="29" spans="1:5" ht="15.75" customHeight="1">
      <c r="A29" s="53" t="s">
        <v>58</v>
      </c>
      <c r="B29" s="85">
        <v>0.39</v>
      </c>
      <c r="C29" s="85">
        <v>0.95</v>
      </c>
      <c r="D29" s="86">
        <v>163.37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248.88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263.81</v>
      </c>
      <c r="E31" s="86" t="s">
        <v>201</v>
      </c>
    </row>
    <row r="32" spans="1:5" ht="15.75" customHeight="1">
      <c r="A32" s="53" t="s">
        <v>28</v>
      </c>
      <c r="B32" s="85">
        <v>0.71099999999999997</v>
      </c>
      <c r="C32" s="85">
        <v>0.95</v>
      </c>
      <c r="D32" s="86">
        <v>2.58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0.77300000000000002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0.90300000000000002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0.81700000000000006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2.38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2.61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2020-09-01T10:33:11Z</dcterms:modified>
</cp:coreProperties>
</file>