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2CA27C27-AFF0-459F-A304-9D03ED237F4A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<sst xmlns="http://schemas.openxmlformats.org/spreadsheetml/2006/main" count="1109" uniqueCount="272">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</sst>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2016936</v>
      </c>
    </row>
    <row r="8" spans="1:3" ht="15" customHeight="1">
      <c r="B8" s="7" t="s">
        <v>106</v>
      </c>
      <c r="C8" s="66">
        <v>0.35299999999999998</v>
      </c>
    </row>
    <row r="9" spans="1:3" ht="15" customHeight="1">
      <c r="B9" s="9" t="s">
        <v>107</v>
      </c>
      <c r="C9" s="67">
        <v>0.99</v>
      </c>
    </row>
    <row r="10" spans="1:3" ht="15" customHeight="1">
      <c r="B10" s="9" t="s">
        <v>105</v>
      </c>
      <c r="C10" s="67">
        <v>0.262394599914551</v>
      </c>
    </row>
    <row r="11" spans="1:3" ht="15" customHeight="1">
      <c r="B11" s="7" t="s">
        <v>108</v>
      </c>
      <c r="C11" s="66">
        <v>0.56600000000000006</v>
      </c>
    </row>
    <row r="12" spans="1:3" ht="15" customHeight="1">
      <c r="B12" s="7" t="s">
        <v>109</v>
      </c>
      <c r="C12" s="66">
        <v>0.29600000000000004</v>
      </c>
    </row>
    <row r="13" spans="1:3" ht="15" customHeight="1">
      <c r="B13" s="7" t="s">
        <v>110</v>
      </c>
      <c r="C13" s="66">
        <v>0.78500000000000003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0.14269999999999999</v>
      </c>
    </row>
    <row r="24" spans="1:3" ht="15" customHeight="1">
      <c r="B24" s="20" t="s">
        <v>102</v>
      </c>
      <c r="C24" s="67">
        <v>0.42099999999999993</v>
      </c>
    </row>
    <row r="25" spans="1:3" ht="15" customHeight="1">
      <c r="B25" s="20" t="s">
        <v>103</v>
      </c>
      <c r="C25" s="67">
        <v>0.33529999999999999</v>
      </c>
    </row>
    <row r="26" spans="1:3" ht="15" customHeight="1">
      <c r="B26" s="20" t="s">
        <v>104</v>
      </c>
      <c r="C26" s="67">
        <v>0.10099999999999999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0.17499999999999999</v>
      </c>
    </row>
    <row r="30" spans="1:3" ht="14.25" customHeight="1">
      <c r="B30" s="30" t="s">
        <v>76</v>
      </c>
      <c r="C30" s="69">
        <v>3.2000000000000001E-2</v>
      </c>
    </row>
    <row r="31" spans="1:3" ht="14.25" customHeight="1">
      <c r="B31" s="30" t="s">
        <v>77</v>
      </c>
      <c r="C31" s="69">
        <v>8.900000000000001E-2</v>
      </c>
    </row>
    <row r="32" spans="1:3" ht="14.25" customHeight="1">
      <c r="B32" s="30" t="s">
        <v>78</v>
      </c>
      <c r="C32" s="69">
        <v>0.70400000000000007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24.1</v>
      </c>
    </row>
    <row r="38" spans="1:5" ht="15" customHeight="1">
      <c r="B38" s="16" t="s">
        <v>91</v>
      </c>
      <c r="C38" s="68">
        <v>56.4</v>
      </c>
      <c r="D38" s="17"/>
      <c r="E38" s="18"/>
    </row>
    <row r="39" spans="1:5" ht="15" customHeight="1">
      <c r="B39" s="16" t="s">
        <v>90</v>
      </c>
      <c r="C39" s="68">
        <v>85.7</v>
      </c>
      <c r="D39" s="17"/>
      <c r="E39" s="17"/>
    </row>
    <row r="40" spans="1:5" ht="15" customHeight="1">
      <c r="B40" s="16" t="s">
        <v>171</v>
      </c>
      <c r="C40" s="68">
        <v>6.79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21.1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2.2400000000000003E-2</v>
      </c>
      <c r="D45" s="17"/>
    </row>
    <row r="46" spans="1:5" ht="15.75" customHeight="1">
      <c r="B46" s="16" t="s">
        <v>11</v>
      </c>
      <c r="C46" s="67">
        <v>0.11699999999999999</v>
      </c>
      <c r="D46" s="17"/>
    </row>
    <row r="47" spans="1:5" ht="15.75" customHeight="1">
      <c r="B47" s="16" t="s">
        <v>12</v>
      </c>
      <c r="C47" s="67">
        <v>0.22440000000000002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0.63619999999999999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2.6000651386374996</v>
      </c>
      <c r="D51" s="17"/>
    </row>
    <row r="52" spans="1:4" ht="15" customHeight="1">
      <c r="B52" s="16" t="s">
        <v>125</v>
      </c>
      <c r="C52" s="65">
        <v>2.6678654510499897</v>
      </c>
    </row>
    <row r="53" spans="1:4" ht="15.75" customHeight="1">
      <c r="B53" s="16" t="s">
        <v>126</v>
      </c>
      <c r="C53" s="65">
        <v>2.6678654510499897</v>
      </c>
    </row>
    <row r="54" spans="1:4" ht="15.75" customHeight="1">
      <c r="B54" s="16" t="s">
        <v>127</v>
      </c>
      <c r="C54" s="65">
        <v>2.5054337472200001</v>
      </c>
    </row>
    <row r="55" spans="1:4" ht="15.75" customHeight="1">
      <c r="B55" s="16" t="s">
        <v>128</v>
      </c>
      <c r="C55" s="65">
        <v>2.5054337472200001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0.41212078435171362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2.6000651386374996</v>
      </c>
      <c r="C2" s="26">
        <f>'Baseline year population inputs'!C52</f>
        <v>2.6678654510499897</v>
      </c>
      <c r="D2" s="26">
        <f>'Baseline year population inputs'!C53</f>
        <v>2.6678654510499897</v>
      </c>
      <c r="E2" s="26">
        <f>'Baseline year population inputs'!C54</f>
        <v>2.5054337472200001</v>
      </c>
      <c r="F2" s="26">
        <f>'Baseline year population inputs'!C55</f>
        <v>2.5054337472200001</v>
      </c>
    </row>
    <row r="3" spans="1:6" ht="15.75" customHeight="1">
      <c r="A3" s="3" t="s">
        <v>65</v>
      </c>
      <c r="B3" s="26">
        <f>frac_mam_1month * 2.6</f>
        <v>0.16276000000000002</v>
      </c>
      <c r="C3" s="26">
        <f>frac_mam_1_5months * 2.6</f>
        <v>0.16276000000000002</v>
      </c>
      <c r="D3" s="26">
        <f>frac_mam_6_11months * 2.6</f>
        <v>0.24569999999999997</v>
      </c>
      <c r="E3" s="26">
        <f>frac_mam_12_23months * 2.6</f>
        <v>0.17186000000000001</v>
      </c>
      <c r="F3" s="26">
        <f>frac_mam_24_59months * 2.6</f>
        <v>0.10503999999999999</v>
      </c>
    </row>
    <row r="4" spans="1:6" ht="15.75" customHeight="1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0.10348</v>
      </c>
      <c r="E4" s="26">
        <f>frac_sam_12_23months * 2.6</f>
        <v>0.11466</v>
      </c>
      <c r="F4" s="26">
        <f>frac_sam_24_59months * 2.6</f>
        <v>5.382E-2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0.35299999999999998</v>
      </c>
      <c r="E2" s="93">
        <f>food_insecure</f>
        <v>0.35299999999999998</v>
      </c>
      <c r="F2" s="93">
        <f>food_insecure</f>
        <v>0.35299999999999998</v>
      </c>
      <c r="G2" s="93">
        <f>food_insecure</f>
        <v>0.35299999999999998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0.35299999999999998</v>
      </c>
      <c r="F5" s="93">
        <f>food_insecure</f>
        <v>0.35299999999999998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2.6000651386374996</v>
      </c>
      <c r="D7" s="93">
        <f>diarrhoea_1_5mo</f>
        <v>2.6678654510499897</v>
      </c>
      <c r="E7" s="93">
        <f>diarrhoea_6_11mo</f>
        <v>2.6678654510499897</v>
      </c>
      <c r="F7" s="93">
        <f>diarrhoea_12_23mo</f>
        <v>2.5054337472200001</v>
      </c>
      <c r="G7" s="93">
        <f>diarrhoea_24_59mo</f>
        <v>2.5054337472200001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0.35299999999999998</v>
      </c>
      <c r="F8" s="93">
        <f>food_insecure</f>
        <v>0.35299999999999998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2.6000651386374996</v>
      </c>
      <c r="D12" s="93">
        <f>diarrhoea_1_5mo</f>
        <v>2.6678654510499897</v>
      </c>
      <c r="E12" s="93">
        <f>diarrhoea_6_11mo</f>
        <v>2.6678654510499897</v>
      </c>
      <c r="F12" s="93">
        <f>diarrhoea_12_23mo</f>
        <v>2.5054337472200001</v>
      </c>
      <c r="G12" s="93">
        <f>diarrhoea_24_59mo</f>
        <v>2.5054337472200001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0.35299999999999998</v>
      </c>
      <c r="I15" s="93">
        <f>food_insecure</f>
        <v>0.35299999999999998</v>
      </c>
      <c r="J15" s="93">
        <f>food_insecure</f>
        <v>0.35299999999999998</v>
      </c>
      <c r="K15" s="93">
        <f>food_insecure</f>
        <v>0.35299999999999998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0.56600000000000006</v>
      </c>
      <c r="I18" s="93">
        <f>frac_PW_health_facility</f>
        <v>0.56600000000000006</v>
      </c>
      <c r="J18" s="93">
        <f>frac_PW_health_facility</f>
        <v>0.56600000000000006</v>
      </c>
      <c r="K18" s="93">
        <f>frac_PW_health_facility</f>
        <v>0.56600000000000006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0.78500000000000003</v>
      </c>
      <c r="M24" s="93">
        <f>famplan_unmet_need</f>
        <v>0.78500000000000003</v>
      </c>
      <c r="N24" s="93">
        <f>famplan_unmet_need</f>
        <v>0.78500000000000003</v>
      </c>
      <c r="O24" s="93">
        <f>famplan_unmet_need</f>
        <v>0.78500000000000003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0.41610533435020436</v>
      </c>
      <c r="M25" s="93">
        <f>(1-food_insecure)*(0.49)+food_insecure*(0.7)</f>
        <v>0.56412999999999991</v>
      </c>
      <c r="N25" s="93">
        <f>(1-food_insecure)*(0.49)+food_insecure*(0.7)</f>
        <v>0.56412999999999991</v>
      </c>
      <c r="O25" s="93">
        <f>(1-food_insecure)*(0.49)+food_insecure*(0.7)</f>
        <v>0.56412999999999991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0.17833085757865902</v>
      </c>
      <c r="M26" s="93">
        <f>(1-food_insecure)*(0.21)+food_insecure*(0.3)</f>
        <v>0.24176999999999998</v>
      </c>
      <c r="N26" s="93">
        <f>(1-food_insecure)*(0.21)+food_insecure*(0.3)</f>
        <v>0.24176999999999998</v>
      </c>
      <c r="O26" s="93">
        <f>(1-food_insecure)*(0.21)+food_insecure*(0.3)</f>
        <v>0.24176999999999998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0.14316920815658565</v>
      </c>
      <c r="M27" s="93">
        <f>(1-food_insecure)*(0.3)</f>
        <v>0.19409999999999999</v>
      </c>
      <c r="N27" s="93">
        <f>(1-food_insecure)*(0.3)</f>
        <v>0.19409999999999999</v>
      </c>
      <c r="O27" s="93">
        <f>(1-food_insecure)*(0.3)</f>
        <v>0.19409999999999999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0.262394599914551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468881</v>
      </c>
      <c r="C2" s="75">
        <v>730000</v>
      </c>
      <c r="D2" s="75">
        <v>1160000</v>
      </c>
      <c r="E2" s="75">
        <v>819000</v>
      </c>
      <c r="F2" s="75">
        <v>551000</v>
      </c>
      <c r="G2" s="22">
        <f t="shared" ref="G2:G40" si="0">C2+D2+E2+F2</f>
        <v>3260000</v>
      </c>
      <c r="H2" s="22">
        <f t="shared" ref="H2:H40" si="1">(B2 + stillbirth*B2/(1000-stillbirth))/(1-abortion)</f>
        <v>550560.50481246249</v>
      </c>
      <c r="I2" s="22">
        <f>G2-H2</f>
        <v>2709439.4951875377</v>
      </c>
    </row>
    <row r="3" spans="1:9" ht="15.75" customHeight="1">
      <c r="A3" s="92">
        <f t="shared" ref="A3:A40" si="2">IF($A$2+ROW(A3)-2&lt;=end_year,A2+1,"")</f>
        <v>2021</v>
      </c>
      <c r="B3" s="74">
        <v>482298</v>
      </c>
      <c r="C3" s="75">
        <v>749000</v>
      </c>
      <c r="D3" s="75">
        <v>1193000</v>
      </c>
      <c r="E3" s="75">
        <v>847000</v>
      </c>
      <c r="F3" s="75">
        <v>570000</v>
      </c>
      <c r="G3" s="22">
        <f t="shared" si="0"/>
        <v>3359000</v>
      </c>
      <c r="H3" s="22">
        <f t="shared" si="1"/>
        <v>566314.75864887051</v>
      </c>
      <c r="I3" s="22">
        <f t="shared" ref="I3:I15" si="3">G3-H3</f>
        <v>2792685.2413511295</v>
      </c>
    </row>
    <row r="4" spans="1:9" ht="15.75" customHeight="1">
      <c r="A4" s="92">
        <f t="shared" si="2"/>
        <v>2022</v>
      </c>
      <c r="B4" s="74">
        <v>495585</v>
      </c>
      <c r="C4" s="75">
        <v>769000</v>
      </c>
      <c r="D4" s="75">
        <v>1227000</v>
      </c>
      <c r="E4" s="75">
        <v>874000</v>
      </c>
      <c r="F4" s="75">
        <v>591000</v>
      </c>
      <c r="G4" s="22">
        <f t="shared" si="0"/>
        <v>3461000</v>
      </c>
      <c r="H4" s="22">
        <f t="shared" si="1"/>
        <v>581916.36636477965</v>
      </c>
      <c r="I4" s="22">
        <f t="shared" si="3"/>
        <v>2879083.6336352201</v>
      </c>
    </row>
    <row r="5" spans="1:9" ht="15.75" customHeight="1">
      <c r="A5" s="92" t="str">
        <f t="shared" si="2"/>
        <v/>
      </c>
      <c r="B5" s="74">
        <v>488697.91319999989</v>
      </c>
      <c r="C5" s="75">
        <v>789000</v>
      </c>
      <c r="D5" s="75">
        <v>1263000</v>
      </c>
      <c r="E5" s="75">
        <v>904000</v>
      </c>
      <c r="F5" s="75">
        <v>612000</v>
      </c>
      <c r="G5" s="22">
        <f t="shared" si="0"/>
        <v>3568000</v>
      </c>
      <c r="H5" s="22">
        <f t="shared" si="1"/>
        <v>573829.54266048083</v>
      </c>
      <c r="I5" s="22">
        <f t="shared" si="3"/>
        <v>2994170.4573395192</v>
      </c>
    </row>
    <row r="6" spans="1:9" ht="15.75" customHeight="1">
      <c r="A6" s="92" t="str">
        <f t="shared" si="2"/>
        <v/>
      </c>
      <c r="B6" s="74">
        <v>494826.72879999981</v>
      </c>
      <c r="C6" s="75">
        <v>810000</v>
      </c>
      <c r="D6" s="75">
        <v>1298000</v>
      </c>
      <c r="E6" s="75">
        <v>933000</v>
      </c>
      <c r="F6" s="75">
        <v>635000</v>
      </c>
      <c r="G6" s="22">
        <f t="shared" si="0"/>
        <v>3676000</v>
      </c>
      <c r="H6" s="22">
        <f t="shared" si="1"/>
        <v>581026.00361888704</v>
      </c>
      <c r="I6" s="22">
        <f t="shared" si="3"/>
        <v>3094973.9963811128</v>
      </c>
    </row>
    <row r="7" spans="1:9" ht="15.75" customHeight="1">
      <c r="A7" s="92" t="str">
        <f t="shared" si="2"/>
        <v/>
      </c>
      <c r="B7" s="74">
        <v>500864.18400000001</v>
      </c>
      <c r="C7" s="75">
        <v>829000</v>
      </c>
      <c r="D7" s="75">
        <v>1336000</v>
      </c>
      <c r="E7" s="75">
        <v>963000</v>
      </c>
      <c r="F7" s="75">
        <v>659000</v>
      </c>
      <c r="G7" s="22">
        <f t="shared" si="0"/>
        <v>3787000</v>
      </c>
      <c r="H7" s="22">
        <f t="shared" si="1"/>
        <v>588115.18911093031</v>
      </c>
      <c r="I7" s="22">
        <f t="shared" si="3"/>
        <v>3198884.8108890699</v>
      </c>
    </row>
    <row r="8" spans="1:9" ht="15.75" customHeight="1">
      <c r="A8" s="92" t="str">
        <f t="shared" si="2"/>
        <v/>
      </c>
      <c r="B8" s="74">
        <v>507080.33839999995</v>
      </c>
      <c r="C8" s="75">
        <v>848000</v>
      </c>
      <c r="D8" s="75">
        <v>1374000</v>
      </c>
      <c r="E8" s="75">
        <v>994000</v>
      </c>
      <c r="F8" s="75">
        <v>683000</v>
      </c>
      <c r="G8" s="22">
        <f t="shared" si="0"/>
        <v>3899000</v>
      </c>
      <c r="H8" s="22">
        <f t="shared" si="1"/>
        <v>595414.20336925215</v>
      </c>
      <c r="I8" s="22">
        <f t="shared" si="3"/>
        <v>3303585.7966307476</v>
      </c>
    </row>
    <row r="9" spans="1:9" ht="15.75" customHeight="1">
      <c r="A9" s="92" t="str">
        <f t="shared" si="2"/>
        <v/>
      </c>
      <c r="B9" s="74">
        <v>513172.6544</v>
      </c>
      <c r="C9" s="75">
        <v>867000</v>
      </c>
      <c r="D9" s="75">
        <v>1412000</v>
      </c>
      <c r="E9" s="75">
        <v>1025000</v>
      </c>
      <c r="F9" s="75">
        <v>707000</v>
      </c>
      <c r="G9" s="22">
        <f t="shared" si="0"/>
        <v>4011000</v>
      </c>
      <c r="H9" s="22">
        <f t="shared" si="1"/>
        <v>602567.80646350642</v>
      </c>
      <c r="I9" s="22">
        <f t="shared" si="3"/>
        <v>3408432.1935364935</v>
      </c>
    </row>
    <row r="10" spans="1:9" ht="15.75" customHeight="1">
      <c r="A10" s="92" t="str">
        <f t="shared" si="2"/>
        <v/>
      </c>
      <c r="B10" s="74">
        <v>519133.97879999992</v>
      </c>
      <c r="C10" s="75">
        <v>886000</v>
      </c>
      <c r="D10" s="75">
        <v>1451000</v>
      </c>
      <c r="E10" s="75">
        <v>1056000</v>
      </c>
      <c r="F10" s="75">
        <v>732000</v>
      </c>
      <c r="G10" s="22">
        <f t="shared" si="0"/>
        <v>4125000</v>
      </c>
      <c r="H10" s="22">
        <f t="shared" si="1"/>
        <v>609567.59909962269</v>
      </c>
      <c r="I10" s="22">
        <f t="shared" si="3"/>
        <v>3515432.4009003774</v>
      </c>
    </row>
    <row r="11" spans="1:9" ht="15.75" customHeight="1">
      <c r="A11" s="92" t="str">
        <f t="shared" si="2"/>
        <v/>
      </c>
      <c r="B11" s="74">
        <v>524957.15839999996</v>
      </c>
      <c r="C11" s="75">
        <v>905000</v>
      </c>
      <c r="D11" s="75">
        <v>1492000</v>
      </c>
      <c r="E11" s="75">
        <v>1089000</v>
      </c>
      <c r="F11" s="75">
        <v>758000</v>
      </c>
      <c r="G11" s="22">
        <f t="shared" si="0"/>
        <v>4244000</v>
      </c>
      <c r="H11" s="22">
        <f t="shared" si="1"/>
        <v>616405.18198353064</v>
      </c>
      <c r="I11" s="22">
        <f t="shared" si="3"/>
        <v>3627594.8180164695</v>
      </c>
    </row>
    <row r="12" spans="1:9" ht="15.75" customHeight="1">
      <c r="A12" s="92" t="str">
        <f t="shared" si="2"/>
        <v/>
      </c>
      <c r="B12" s="74">
        <v>530604.94499999995</v>
      </c>
      <c r="C12" s="75">
        <v>924000</v>
      </c>
      <c r="D12" s="75">
        <v>1532000</v>
      </c>
      <c r="E12" s="75">
        <v>1123000</v>
      </c>
      <c r="F12" s="75">
        <v>786000</v>
      </c>
      <c r="G12" s="22">
        <f t="shared" si="0"/>
        <v>4365000</v>
      </c>
      <c r="H12" s="22">
        <f t="shared" si="1"/>
        <v>623036.81824426423</v>
      </c>
      <c r="I12" s="22">
        <f t="shared" si="3"/>
        <v>3741963.1817557355</v>
      </c>
    </row>
    <row r="13" spans="1:9" ht="15.75" customHeight="1">
      <c r="A13" s="92" t="str">
        <f t="shared" si="2"/>
        <v/>
      </c>
      <c r="B13" s="74">
        <v>710000</v>
      </c>
      <c r="C13" s="75">
        <v>1127000</v>
      </c>
      <c r="D13" s="75">
        <v>793000</v>
      </c>
      <c r="E13" s="75">
        <v>531000</v>
      </c>
      <c r="F13" s="75">
        <v>4.0274077749999998E-2</v>
      </c>
      <c r="G13" s="22">
        <f t="shared" si="0"/>
        <v>2451000.0402740776</v>
      </c>
      <c r="H13" s="22">
        <f t="shared" si="1"/>
        <v>833682.65810909029</v>
      </c>
      <c r="I13" s="22">
        <f t="shared" si="3"/>
        <v>1617317.3821649873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4.0274077749999998E-2</v>
      </c>
    </row>
    <row r="4" spans="1:8" ht="15.75" customHeight="1">
      <c r="B4" s="24" t="s">
        <v>7</v>
      </c>
      <c r="C4" s="76">
        <v>0.17181630044989987</v>
      </c>
    </row>
    <row r="5" spans="1:8" ht="15.75" customHeight="1">
      <c r="B5" s="24" t="s">
        <v>8</v>
      </c>
      <c r="C5" s="76">
        <v>0.14816712596581061</v>
      </c>
    </row>
    <row r="6" spans="1:8" ht="15.75" customHeight="1">
      <c r="B6" s="24" t="s">
        <v>10</v>
      </c>
      <c r="C6" s="76">
        <v>0.15592663017563144</v>
      </c>
    </row>
    <row r="7" spans="1:8" ht="15.75" customHeight="1">
      <c r="B7" s="24" t="s">
        <v>13</v>
      </c>
      <c r="C7" s="76">
        <v>0.15740416632468701</v>
      </c>
    </row>
    <row r="8" spans="1:8" ht="15.75" customHeight="1">
      <c r="B8" s="24" t="s">
        <v>14</v>
      </c>
      <c r="C8" s="76">
        <v>1.7738313238858022E-2</v>
      </c>
    </row>
    <row r="9" spans="1:8" ht="15.75" customHeight="1">
      <c r="B9" s="24" t="s">
        <v>27</v>
      </c>
      <c r="C9" s="76">
        <v>7.8795408125588662E-2</v>
      </c>
    </row>
    <row r="10" spans="1:8" ht="15.75" customHeight="1">
      <c r="B10" s="24" t="s">
        <v>15</v>
      </c>
      <c r="C10" s="76">
        <v>0.22987797796952436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0.104064590115913</v>
      </c>
      <c r="D14" s="76">
        <v>0.104064590115913</v>
      </c>
      <c r="E14" s="76">
        <v>8.3413644506463006E-2</v>
      </c>
      <c r="F14" s="76">
        <v>8.3413644506463006E-2</v>
      </c>
    </row>
    <row r="15" spans="1:8" ht="15.75" customHeight="1">
      <c r="B15" s="24" t="s">
        <v>16</v>
      </c>
      <c r="C15" s="76">
        <v>0.24947748883274901</v>
      </c>
      <c r="D15" s="76">
        <v>0.24947748883274901</v>
      </c>
      <c r="E15" s="76">
        <v>0.15412873107556099</v>
      </c>
      <c r="F15" s="76">
        <v>0.15412873107556099</v>
      </c>
    </row>
    <row r="16" spans="1:8" ht="15.75" customHeight="1">
      <c r="B16" s="24" t="s">
        <v>17</v>
      </c>
      <c r="C16" s="76">
        <v>5.6236425104905202E-2</v>
      </c>
      <c r="D16" s="76">
        <v>5.6236425104905202E-2</v>
      </c>
      <c r="E16" s="76">
        <v>4.3086790461488798E-2</v>
      </c>
      <c r="F16" s="76">
        <v>4.3086790461488798E-2</v>
      </c>
    </row>
    <row r="17" spans="1:8" ht="15.75" customHeight="1">
      <c r="B17" s="24" t="s">
        <v>18</v>
      </c>
      <c r="C17" s="76">
        <v>1.87843253636929E-2</v>
      </c>
      <c r="D17" s="76">
        <v>1.87843253636929E-2</v>
      </c>
      <c r="E17" s="76">
        <v>3.83517174393843E-2</v>
      </c>
      <c r="F17" s="76">
        <v>3.83517174393843E-2</v>
      </c>
    </row>
    <row r="18" spans="1:8" ht="15.75" customHeight="1">
      <c r="B18" s="24" t="s">
        <v>19</v>
      </c>
      <c r="C18" s="76">
        <v>0.179476457315983</v>
      </c>
      <c r="D18" s="76">
        <v>0.179476457315983</v>
      </c>
      <c r="E18" s="76">
        <v>0.28170149113166498</v>
      </c>
      <c r="F18" s="76">
        <v>0.28170149113166498</v>
      </c>
    </row>
    <row r="19" spans="1:8" ht="15.75" customHeight="1">
      <c r="B19" s="24" t="s">
        <v>20</v>
      </c>
      <c r="C19" s="76">
        <v>4.84394753428425E-2</v>
      </c>
      <c r="D19" s="76">
        <v>4.84394753428425E-2</v>
      </c>
      <c r="E19" s="76">
        <v>4.2273711115275697E-2</v>
      </c>
      <c r="F19" s="76">
        <v>4.2273711115275697E-2</v>
      </c>
    </row>
    <row r="20" spans="1:8" ht="15.75" customHeight="1">
      <c r="B20" s="24" t="s">
        <v>21</v>
      </c>
      <c r="C20" s="76">
        <v>1.32988387392132E-2</v>
      </c>
      <c r="D20" s="76">
        <v>1.32988387392132E-2</v>
      </c>
      <c r="E20" s="76">
        <v>6.8509933559175503E-3</v>
      </c>
      <c r="F20" s="76">
        <v>6.8509933559175503E-3</v>
      </c>
    </row>
    <row r="21" spans="1:8" ht="15.75" customHeight="1">
      <c r="B21" s="24" t="s">
        <v>22</v>
      </c>
      <c r="C21" s="76">
        <v>3.0992066793069099E-2</v>
      </c>
      <c r="D21" s="76">
        <v>3.0992066793069099E-2</v>
      </c>
      <c r="E21" s="76">
        <v>7.2769550227325397E-2</v>
      </c>
      <c r="F21" s="76">
        <v>7.2769550227325397E-2</v>
      </c>
    </row>
    <row r="22" spans="1:8" ht="15.75" customHeight="1">
      <c r="B22" s="24" t="s">
        <v>23</v>
      </c>
      <c r="C22" s="76">
        <v>0.29923033239163199</v>
      </c>
      <c r="D22" s="76">
        <v>0.29923033239163199</v>
      </c>
      <c r="E22" s="76">
        <v>0.27742337068691936</v>
      </c>
      <c r="F22" s="76">
        <v>0.27742337068691936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8.8200000000000001E-2</v>
      </c>
    </row>
    <row r="27" spans="1:8" ht="15.75" customHeight="1">
      <c r="B27" s="24" t="s">
        <v>39</v>
      </c>
      <c r="C27" s="76">
        <v>8.6E-3</v>
      </c>
    </row>
    <row r="28" spans="1:8" ht="15.75" customHeight="1">
      <c r="B28" s="24" t="s">
        <v>40</v>
      </c>
      <c r="C28" s="76">
        <v>0.15620000000000001</v>
      </c>
    </row>
    <row r="29" spans="1:8" ht="15.75" customHeight="1">
      <c r="B29" s="24" t="s">
        <v>41</v>
      </c>
      <c r="C29" s="76">
        <v>0.16930000000000001</v>
      </c>
    </row>
    <row r="30" spans="1:8" ht="15.75" customHeight="1">
      <c r="B30" s="24" t="s">
        <v>42</v>
      </c>
      <c r="C30" s="76">
        <v>0.10550000000000001</v>
      </c>
    </row>
    <row r="31" spans="1:8" ht="15.75" customHeight="1">
      <c r="B31" s="24" t="s">
        <v>43</v>
      </c>
      <c r="C31" s="76">
        <v>0.1099</v>
      </c>
    </row>
    <row r="32" spans="1:8" ht="15.75" customHeight="1">
      <c r="B32" s="24" t="s">
        <v>44</v>
      </c>
      <c r="C32" s="76">
        <v>1.8700000000000001E-2</v>
      </c>
    </row>
    <row r="33" spans="2:3" ht="15.75" customHeight="1">
      <c r="B33" s="24" t="s">
        <v>45</v>
      </c>
      <c r="C33" s="76">
        <v>8.4700000000000011E-2</v>
      </c>
    </row>
    <row r="34" spans="2:3" ht="15.75" customHeight="1">
      <c r="B34" s="24" t="s">
        <v>46</v>
      </c>
      <c r="C34" s="76">
        <v>0.25889999999776481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0.66037391839464876</v>
      </c>
      <c r="D2" s="77">
        <v>0.6543000000000001</v>
      </c>
      <c r="E2" s="77">
        <v>0.63100000000000001</v>
      </c>
      <c r="F2" s="77">
        <v>0.35810000000000003</v>
      </c>
      <c r="G2" s="77">
        <v>0.3644</v>
      </c>
    </row>
    <row r="3" spans="1:15" ht="15.75" customHeight="1">
      <c r="A3" s="5"/>
      <c r="B3" s="11" t="s">
        <v>118</v>
      </c>
      <c r="C3" s="77">
        <v>0.1734</v>
      </c>
      <c r="D3" s="77">
        <v>0.1734</v>
      </c>
      <c r="E3" s="77">
        <v>0.16820000000000002</v>
      </c>
      <c r="F3" s="77">
        <v>0.25609999999999999</v>
      </c>
      <c r="G3" s="77">
        <v>0.2777</v>
      </c>
    </row>
    <row r="4" spans="1:15" ht="15.75" customHeight="1">
      <c r="A4" s="5"/>
      <c r="B4" s="11" t="s">
        <v>116</v>
      </c>
      <c r="C4" s="78">
        <v>9.9900000000000003E-2</v>
      </c>
      <c r="D4" s="78">
        <v>9.9900000000000003E-2</v>
      </c>
      <c r="E4" s="78">
        <v>0.1</v>
      </c>
      <c r="F4" s="78">
        <v>0.21609999999999999</v>
      </c>
      <c r="G4" s="78">
        <v>0.19649999999999998</v>
      </c>
    </row>
    <row r="5" spans="1:15" ht="15.75" customHeight="1">
      <c r="A5" s="5"/>
      <c r="B5" s="11" t="s">
        <v>119</v>
      </c>
      <c r="C5" s="78">
        <v>7.2300000000000003E-2</v>
      </c>
      <c r="D5" s="78">
        <v>7.2400000000000006E-2</v>
      </c>
      <c r="E5" s="78">
        <v>0.1008</v>
      </c>
      <c r="F5" s="78">
        <v>0.1696</v>
      </c>
      <c r="G5" s="78">
        <v>0.16140000000000002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0.77659999999999996</v>
      </c>
      <c r="D8" s="77">
        <v>0.77659999999999996</v>
      </c>
      <c r="E8" s="77">
        <v>0.66020000000000001</v>
      </c>
      <c r="F8" s="77">
        <v>0.6715000000000001</v>
      </c>
      <c r="G8" s="77">
        <v>0.76629999999999998</v>
      </c>
    </row>
    <row r="9" spans="1:15" ht="15.75" customHeight="1">
      <c r="B9" s="7" t="s">
        <v>121</v>
      </c>
      <c r="C9" s="77">
        <v>0.10779999999999999</v>
      </c>
      <c r="D9" s="77">
        <v>0.10779999999999999</v>
      </c>
      <c r="E9" s="77">
        <v>0.20550000000000002</v>
      </c>
      <c r="F9" s="77">
        <v>0.21829999999999999</v>
      </c>
      <c r="G9" s="77">
        <v>0.17269999999999999</v>
      </c>
    </row>
    <row r="10" spans="1:15" ht="15.75" customHeight="1">
      <c r="B10" s="7" t="s">
        <v>122</v>
      </c>
      <c r="C10" s="78">
        <v>6.2600000000000003E-2</v>
      </c>
      <c r="D10" s="78">
        <v>6.2600000000000003E-2</v>
      </c>
      <c r="E10" s="78">
        <v>9.4499999999999987E-2</v>
      </c>
      <c r="F10" s="78">
        <v>6.6100000000000006E-2</v>
      </c>
      <c r="G10" s="78">
        <v>4.0399999999999998E-2</v>
      </c>
    </row>
    <row r="11" spans="1:15" ht="15.75" customHeight="1">
      <c r="B11" s="7" t="s">
        <v>123</v>
      </c>
      <c r="C11" s="78">
        <v>5.2999999999999999E-2</v>
      </c>
      <c r="D11" s="78">
        <v>5.2999999999999999E-2</v>
      </c>
      <c r="E11" s="78">
        <v>3.9800000000000002E-2</v>
      </c>
      <c r="F11" s="78">
        <v>4.41E-2</v>
      </c>
      <c r="G11" s="78">
        <v>2.07E-2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0.80740865400000006</v>
      </c>
      <c r="D14" s="79">
        <v>0.79280759528</v>
      </c>
      <c r="E14" s="79">
        <v>0.79280759528</v>
      </c>
      <c r="F14" s="79">
        <v>0.78136551429400003</v>
      </c>
      <c r="G14" s="79">
        <v>0.78136551429400003</v>
      </c>
      <c r="H14" s="80">
        <v>0.64022999999999997</v>
      </c>
      <c r="I14" s="80">
        <v>0.64022999999999997</v>
      </c>
      <c r="J14" s="80">
        <v>0.64022999999999997</v>
      </c>
      <c r="K14" s="80">
        <v>0.64022999999999997</v>
      </c>
      <c r="L14" s="80">
        <v>0.46151999999999999</v>
      </c>
      <c r="M14" s="80">
        <v>0.46151999999999999</v>
      </c>
      <c r="N14" s="80">
        <v>0.46151999999999999</v>
      </c>
      <c r="O14" s="80">
        <v>0.46151999999999999</v>
      </c>
    </row>
    <row r="15" spans="1:15" ht="15.75" customHeight="1">
      <c r="B15" s="16" t="s">
        <v>68</v>
      </c>
      <c r="C15" s="77">
        <f t="shared" ref="C15:O15" si="0">iron_deficiency_anaemia*C14</f>
        <v>0.3327498877788414</v>
      </c>
      <c r="D15" s="77">
        <f t="shared" si="0"/>
        <v>0.32673248800678956</v>
      </c>
      <c r="E15" s="77">
        <f t="shared" si="0"/>
        <v>0.32673248800678956</v>
      </c>
      <c r="F15" s="77">
        <f t="shared" si="0"/>
        <v>0.32201696861622342</v>
      </c>
      <c r="G15" s="77">
        <f t="shared" si="0"/>
        <v>0.32201696861622342</v>
      </c>
      <c r="H15" s="77">
        <f t="shared" si="0"/>
        <v>0.26385208976549762</v>
      </c>
      <c r="I15" s="77">
        <f t="shared" si="0"/>
        <v>0.26385208976549762</v>
      </c>
      <c r="J15" s="77">
        <f t="shared" si="0"/>
        <v>0.26385208976549762</v>
      </c>
      <c r="K15" s="77">
        <f t="shared" si="0"/>
        <v>0.26385208976549762</v>
      </c>
      <c r="L15" s="77">
        <f t="shared" si="0"/>
        <v>0.19020198439400288</v>
      </c>
      <c r="M15" s="77">
        <f t="shared" si="0"/>
        <v>0.19020198439400288</v>
      </c>
      <c r="N15" s="77">
        <f t="shared" si="0"/>
        <v>0.19020198439400288</v>
      </c>
      <c r="O15" s="77">
        <f t="shared" si="0"/>
        <v>0.19020198439400288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0.51319999999999999</v>
      </c>
      <c r="D2" s="78">
        <v>0.32020000000000004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0.24660000000000001</v>
      </c>
      <c r="D3" s="78">
        <v>0.32040000000000002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0.22920000000000001</v>
      </c>
      <c r="D4" s="78">
        <v>0.3478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1.0999999999999899E-2</v>
      </c>
      <c r="D5" s="77">
        <f t="shared" ref="D5:G5" si="0">1-SUM(D2:D4)</f>
        <v>1.1599999999999944E-2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0.32540000000000002</v>
      </c>
      <c r="D2" s="28">
        <v>0.32890000000000003</v>
      </c>
      <c r="E2" s="28">
        <v>0.32879999999999998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8.4499999999999992E-2</v>
      </c>
      <c r="D4" s="28">
        <v>8.3900000000000002E-2</v>
      </c>
      <c r="E4" s="28">
        <v>8.3900000000000002E-2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0.79280759528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0.64022999999999997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0.46151999999999999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0.32020000000000004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85.7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6.79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37.97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70.12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>
      <c r="A14" s="11" t="s">
        <v>189</v>
      </c>
      <c r="B14" s="85">
        <v>0.30299999999999999</v>
      </c>
      <c r="C14" s="85">
        <v>0.95</v>
      </c>
      <c r="D14" s="86">
        <v>15.95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>
      <c r="A16" s="53" t="s">
        <v>57</v>
      </c>
      <c r="B16" s="85">
        <v>0.627</v>
      </c>
      <c r="C16" s="85">
        <v>0.95</v>
      </c>
      <c r="D16" s="86">
        <v>0.26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0.26200000000000001</v>
      </c>
      <c r="C18" s="85">
        <v>0.95</v>
      </c>
      <c r="D18" s="86">
        <v>1.73</v>
      </c>
      <c r="E18" s="86" t="s">
        <v>201</v>
      </c>
    </row>
    <row r="19" spans="1:5" ht="15.75" customHeight="1">
      <c r="A19" s="53" t="s">
        <v>174</v>
      </c>
      <c r="B19" s="85">
        <v>0.12300000000000001</v>
      </c>
      <c r="C19" s="85">
        <v>0.95</v>
      </c>
      <c r="D19" s="86">
        <v>1.73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51.45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1.63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27.18</v>
      </c>
      <c r="E22" s="86" t="s">
        <v>201</v>
      </c>
    </row>
    <row r="23" spans="1:5" ht="15.75" customHeight="1">
      <c r="A23" s="53" t="s">
        <v>34</v>
      </c>
      <c r="B23" s="85">
        <v>0.439</v>
      </c>
      <c r="C23" s="85">
        <v>0.95</v>
      </c>
      <c r="D23" s="86">
        <v>5.22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>
      <c r="A25" s="53" t="s">
        <v>87</v>
      </c>
      <c r="B25" s="85">
        <v>0.16800000000000001</v>
      </c>
      <c r="C25" s="85">
        <v>0.95</v>
      </c>
      <c r="D25" s="86">
        <v>23.04</v>
      </c>
      <c r="E25" s="86" t="s">
        <v>201</v>
      </c>
    </row>
    <row r="26" spans="1:5" ht="15.75" customHeight="1">
      <c r="A26" s="53" t="s">
        <v>137</v>
      </c>
      <c r="B26" s="85">
        <v>0.41499999999999998</v>
      </c>
      <c r="C26" s="85">
        <v>0.95</v>
      </c>
      <c r="D26" s="86">
        <v>5.18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>
      <c r="A28" s="53" t="s">
        <v>84</v>
      </c>
      <c r="B28" s="85">
        <v>0.54899999999999993</v>
      </c>
      <c r="C28" s="85">
        <v>0.95</v>
      </c>
      <c r="D28" s="86">
        <v>0.71</v>
      </c>
      <c r="E28" s="86" t="s">
        <v>201</v>
      </c>
    </row>
    <row r="29" spans="1:5" ht="15.75" customHeight="1">
      <c r="A29" s="53" t="s">
        <v>58</v>
      </c>
      <c r="B29" s="85">
        <v>0.12300000000000001</v>
      </c>
      <c r="C29" s="85">
        <v>0.95</v>
      </c>
      <c r="D29" s="86">
        <v>66.73</v>
      </c>
      <c r="E29" s="86" t="s">
        <v>201</v>
      </c>
    </row>
    <row r="30" spans="1:5" ht="15.75" customHeight="1">
      <c r="A30" s="53" t="s">
        <v>67</v>
      </c>
      <c r="B30" s="85">
        <v>9.8000000000000004E-2</v>
      </c>
      <c r="C30" s="85">
        <v>0.95</v>
      </c>
      <c r="D30" s="86">
        <v>183.4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194.4</v>
      </c>
      <c r="E31" s="86" t="s">
        <v>201</v>
      </c>
    </row>
    <row r="32" spans="1:5" ht="15.75" customHeight="1">
      <c r="A32" s="53" t="s">
        <v>28</v>
      </c>
      <c r="B32" s="85">
        <v>0.49399999999999999</v>
      </c>
      <c r="C32" s="85">
        <v>0.95</v>
      </c>
      <c r="D32" s="86">
        <v>0.5</v>
      </c>
      <c r="E32" s="86" t="s">
        <v>201</v>
      </c>
    </row>
    <row r="33" spans="1:6" ht="15.75" customHeight="1">
      <c r="A33" s="53" t="s">
        <v>83</v>
      </c>
      <c r="B33" s="85">
        <v>0.20899999999999999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0.57899999999999996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0.22699999999999998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0.61899999999999999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0.17399999999999999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0.26</v>
      </c>
      <c r="C38" s="85">
        <v>0.95</v>
      </c>
      <c r="D38" s="86">
        <v>2.14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2020-09-01T10:34:06Z</dcterms:modified>
</cp:coreProperties>
</file>