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Opt 2020 base\"/>
    </mc:Choice>
  </mc:AlternateContent>
  <xr:revisionPtr revIDLastSave="0" documentId="8_{A0E8B5F8-BFBB-470A-8BAB-E7BC1611A7DB}" xr6:coauthVersionLast="45" xr6:coauthVersionMax="45" xr10:uidLastSave="{00000000-0000-0000-0000-000000000000}"/>
  <bookViews>
    <workbookView xWindow="7320" yWindow="-18270" windowWidth="29040" windowHeight="17640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<sst xmlns="http://schemas.openxmlformats.org/spreadsheetml/2006/main" count="1109" uniqueCount="272">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</sst>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>
      <c r="A1" s="1" t="s">
        <v>100</v>
      </c>
      <c r="B1" s="41" t="s">
        <v>164</v>
      </c>
      <c r="C1" s="41" t="s">
        <v>165</v>
      </c>
    </row>
    <row r="2" spans="1:3" ht="16.05" customHeight="1">
      <c r="A2" s="12" t="s">
        <v>193</v>
      </c>
      <c r="B2" s="41"/>
      <c r="C2" s="41"/>
    </row>
    <row r="3" spans="1:3" ht="16.05" customHeight="1">
      <c r="A3" s="1"/>
      <c r="B3" s="7" t="s">
        <v>195</v>
      </c>
      <c r="C3" s="72">
        <v>2020</v>
      </c>
    </row>
    <row r="4" spans="1:3" ht="16.05" customHeight="1">
      <c r="A4" s="1"/>
      <c r="B4" s="9" t="s">
        <v>194</v>
      </c>
      <c r="C4" s="73">
        <v>2022</v>
      </c>
    </row>
    <row r="5" spans="1:3" ht="16.05" customHeight="1">
      <c r="A5" s="1"/>
      <c r="B5" s="41"/>
      <c r="C5" s="41"/>
    </row>
    <row r="6" spans="1:3" ht="15" customHeight="1">
      <c r="A6" s="12" t="s">
        <v>48</v>
      </c>
    </row>
    <row r="7" spans="1:3" ht="15" customHeight="1">
      <c r="B7" s="16" t="s">
        <v>208</v>
      </c>
      <c r="C7" s="71">
        <v>953105</v>
      </c>
    </row>
    <row r="8" spans="1:3" ht="15" customHeight="1">
      <c r="B8" s="7" t="s">
        <v>106</v>
      </c>
      <c r="C8" s="66">
        <v>0.17199999999999999</v>
      </c>
    </row>
    <row r="9" spans="1:3" ht="15" customHeight="1">
      <c r="B9" s="9" t="s">
        <v>107</v>
      </c>
      <c r="C9" s="67">
        <v>5.0000000000000001E-3</v>
      </c>
    </row>
    <row r="10" spans="1:3" ht="15" customHeight="1">
      <c r="B10" s="9" t="s">
        <v>105</v>
      </c>
      <c r="C10" s="67">
        <v>0.48369369506835902</v>
      </c>
    </row>
    <row r="11" spans="1:3" ht="15" customHeight="1">
      <c r="B11" s="7" t="s">
        <v>108</v>
      </c>
      <c r="C11" s="66">
        <v>0.88900000000000001</v>
      </c>
    </row>
    <row r="12" spans="1:3" ht="15" customHeight="1">
      <c r="B12" s="7" t="s">
        <v>109</v>
      </c>
      <c r="C12" s="66">
        <v>0.63900000000000001</v>
      </c>
    </row>
    <row r="13" spans="1:3" ht="15" customHeight="1">
      <c r="B13" s="7" t="s">
        <v>110</v>
      </c>
      <c r="C13" s="66">
        <v>0.24</v>
      </c>
    </row>
    <row r="14" spans="1:3" ht="15" customHeight="1">
      <c r="B14" s="12"/>
    </row>
    <row r="15" spans="1:3" ht="15" customHeight="1">
      <c r="A15" s="12" t="s">
        <v>30</v>
      </c>
      <c r="B15" s="19"/>
      <c r="C15" s="3"/>
    </row>
    <row r="16" spans="1:3" ht="15" customHeight="1">
      <c r="B16" s="9" t="s">
        <v>94</v>
      </c>
      <c r="C16" s="67">
        <v>0.1</v>
      </c>
    </row>
    <row r="17" spans="1:3" ht="15" customHeight="1">
      <c r="B17" s="9" t="s">
        <v>95</v>
      </c>
      <c r="C17" s="67">
        <v>5.0000000000000001E-3</v>
      </c>
    </row>
    <row r="18" spans="1:3" ht="15" customHeight="1">
      <c r="B18" s="9" t="s">
        <v>96</v>
      </c>
      <c r="C18" s="67">
        <v>5.0000000000000001E-3</v>
      </c>
    </row>
    <row r="19" spans="1:3" ht="15" customHeight="1">
      <c r="B19" s="9" t="s">
        <v>97</v>
      </c>
      <c r="C19" s="67">
        <v>0.99</v>
      </c>
    </row>
    <row r="20" spans="1:3" ht="15" customHeight="1">
      <c r="B20" s="9" t="s">
        <v>98</v>
      </c>
      <c r="C20" s="70">
        <f>1-frac_rice-frac_wheat-frac_maize</f>
        <v>0</v>
      </c>
    </row>
    <row r="21" spans="1:3" ht="15" customHeight="1">
      <c r="B21" s="12"/>
    </row>
    <row r="22" spans="1:3" ht="15" customHeight="1">
      <c r="A22" s="12" t="s">
        <v>99</v>
      </c>
    </row>
    <row r="23" spans="1:3" ht="15" customHeight="1">
      <c r="B23" s="20" t="s">
        <v>101</v>
      </c>
      <c r="C23" s="67">
        <v>0.14679999999999999</v>
      </c>
    </row>
    <row r="24" spans="1:3" ht="15" customHeight="1">
      <c r="B24" s="20" t="s">
        <v>102</v>
      </c>
      <c r="C24" s="67">
        <v>0.50009999999999999</v>
      </c>
    </row>
    <row r="25" spans="1:3" ht="15" customHeight="1">
      <c r="B25" s="20" t="s">
        <v>103</v>
      </c>
      <c r="C25" s="67">
        <v>0.28990000000000005</v>
      </c>
    </row>
    <row r="26" spans="1:3" ht="15" customHeight="1">
      <c r="B26" s="20" t="s">
        <v>104</v>
      </c>
      <c r="C26" s="67">
        <v>6.3199999999999992E-2</v>
      </c>
    </row>
    <row r="27" spans="1:3" ht="15" customHeight="1">
      <c r="B27" s="20"/>
      <c r="C27" s="20"/>
    </row>
    <row r="28" spans="1:3" ht="15" customHeight="1">
      <c r="A28" s="12" t="s">
        <v>199</v>
      </c>
      <c r="B28" s="20"/>
      <c r="C28" s="20"/>
    </row>
    <row r="29" spans="1:3" ht="14.25" customHeight="1">
      <c r="B29" s="30" t="s">
        <v>75</v>
      </c>
      <c r="C29" s="69">
        <v>0.29699999999999999</v>
      </c>
    </row>
    <row r="30" spans="1:3" ht="14.25" customHeight="1">
      <c r="B30" s="30" t="s">
        <v>76</v>
      </c>
      <c r="C30" s="69">
        <v>5.4000000000000006E-2</v>
      </c>
    </row>
    <row r="31" spans="1:3" ht="14.25" customHeight="1">
      <c r="B31" s="30" t="s">
        <v>77</v>
      </c>
      <c r="C31" s="69">
        <v>0.109</v>
      </c>
    </row>
    <row r="32" spans="1:3" ht="14.25" customHeight="1">
      <c r="B32" s="30" t="s">
        <v>78</v>
      </c>
      <c r="C32" s="69">
        <v>0.53999999998509884</v>
      </c>
    </row>
    <row r="33" spans="1:5" ht="13.2">
      <c r="B33" s="32" t="s">
        <v>129</v>
      </c>
      <c r="C33" s="91">
        <f>SUM(C29:C32)</f>
        <v>0.99999999998509881</v>
      </c>
    </row>
    <row r="34" spans="1:5" ht="15" customHeight="1"/>
    <row r="35" spans="1:5" ht="15" customHeight="1">
      <c r="A35" s="4" t="s">
        <v>135</v>
      </c>
    </row>
    <row r="36" spans="1:5" ht="15" customHeight="1">
      <c r="A36" s="12" t="s">
        <v>74</v>
      </c>
      <c r="B36" s="7"/>
      <c r="C36" s="13"/>
    </row>
    <row r="37" spans="1:5" ht="15" customHeight="1">
      <c r="B37" s="42" t="s">
        <v>92</v>
      </c>
      <c r="C37" s="68">
        <v>10</v>
      </c>
    </row>
    <row r="38" spans="1:5" ht="15" customHeight="1">
      <c r="B38" s="16" t="s">
        <v>91</v>
      </c>
      <c r="C38" s="68">
        <v>15.6</v>
      </c>
      <c r="D38" s="17"/>
      <c r="E38" s="18"/>
    </row>
    <row r="39" spans="1:5" ht="15" customHeight="1">
      <c r="B39" s="16" t="s">
        <v>90</v>
      </c>
      <c r="C39" s="68">
        <v>18.2</v>
      </c>
      <c r="D39" s="17"/>
      <c r="E39" s="17"/>
    </row>
    <row r="40" spans="1:5" ht="15" customHeight="1">
      <c r="B40" s="16" t="s">
        <v>171</v>
      </c>
      <c r="C40" s="68">
        <v>1.29</v>
      </c>
    </row>
    <row r="41" spans="1:5" ht="15" customHeight="1">
      <c r="B41" s="16" t="s">
        <v>89</v>
      </c>
      <c r="C41" s="67">
        <v>0.13</v>
      </c>
    </row>
    <row r="42" spans="1:5" ht="15" customHeight="1">
      <c r="B42" s="42" t="s">
        <v>93</v>
      </c>
      <c r="C42" s="68">
        <v>12.6</v>
      </c>
    </row>
    <row r="43" spans="1:5" ht="15.75" customHeight="1">
      <c r="D43" s="17"/>
    </row>
    <row r="44" spans="1:5" ht="15.75" customHeight="1">
      <c r="A44" s="12" t="s">
        <v>133</v>
      </c>
      <c r="D44" s="17"/>
    </row>
    <row r="45" spans="1:5" ht="15.75" customHeight="1">
      <c r="B45" s="16" t="s">
        <v>9</v>
      </c>
      <c r="C45" s="67">
        <v>2.53E-2</v>
      </c>
      <c r="D45" s="17"/>
    </row>
    <row r="46" spans="1:5" ht="15.75" customHeight="1">
      <c r="B46" s="16" t="s">
        <v>11</v>
      </c>
      <c r="C46" s="67">
        <v>9.6199999999999994E-2</v>
      </c>
      <c r="D46" s="17"/>
    </row>
    <row r="47" spans="1:5" ht="15.75" customHeight="1">
      <c r="B47" s="16" t="s">
        <v>12</v>
      </c>
      <c r="C47" s="67">
        <v>0.13699999999999998</v>
      </c>
      <c r="D47" s="17"/>
      <c r="E47" s="18"/>
    </row>
    <row r="48" spans="1:5" ht="15" customHeight="1">
      <c r="B48" s="16" t="s">
        <v>26</v>
      </c>
      <c r="C48" s="70">
        <f>1-term_SGA-preterm_AGA-preterm_SGA</f>
        <v>0.74150000000000005</v>
      </c>
      <c r="D48" s="17"/>
      <c r="E48" s="17"/>
    </row>
    <row r="49" spans="1:4" ht="15.75" customHeight="1">
      <c r="D49" s="17"/>
    </row>
    <row r="50" spans="1:4" ht="15.75" customHeight="1">
      <c r="A50" s="12" t="s">
        <v>72</v>
      </c>
      <c r="D50" s="17"/>
    </row>
    <row r="51" spans="1:4" ht="15.75" customHeight="1">
      <c r="B51" s="16" t="s">
        <v>124</v>
      </c>
      <c r="C51" s="65">
        <v>6.638379278704992</v>
      </c>
      <c r="D51" s="17"/>
    </row>
    <row r="52" spans="1:4" ht="15" customHeight="1">
      <c r="B52" s="16" t="s">
        <v>125</v>
      </c>
      <c r="C52" s="65">
        <v>5.4873426170100004</v>
      </c>
    </row>
    <row r="53" spans="1:4" ht="15.75" customHeight="1">
      <c r="B53" s="16" t="s">
        <v>126</v>
      </c>
      <c r="C53" s="65">
        <v>5.4873426170100004</v>
      </c>
    </row>
    <row r="54" spans="1:4" ht="15.75" customHeight="1">
      <c r="B54" s="16" t="s">
        <v>127</v>
      </c>
      <c r="C54" s="65">
        <v>2.6336713681699999</v>
      </c>
    </row>
    <row r="55" spans="1:4" ht="15.75" customHeight="1">
      <c r="B55" s="16" t="s">
        <v>128</v>
      </c>
      <c r="C55" s="65">
        <v>2.6336713681699999</v>
      </c>
    </row>
    <row r="57" spans="1:4" ht="15.75" customHeight="1">
      <c r="A57" s="12" t="s">
        <v>134</v>
      </c>
    </row>
    <row r="58" spans="1:4" ht="15.75" customHeight="1">
      <c r="B58" s="7" t="s">
        <v>111</v>
      </c>
      <c r="C58" s="66">
        <v>1.9347037484885126E-2</v>
      </c>
    </row>
    <row r="59" spans="1:4" ht="15.75" customHeight="1">
      <c r="B59" s="16" t="s">
        <v>132</v>
      </c>
      <c r="C59" s="66">
        <v>0.55396246385524683</v>
      </c>
    </row>
    <row r="60" spans="1:4" ht="15.75" customHeight="1">
      <c r="B60" s="16" t="s">
        <v>270</v>
      </c>
      <c r="C60" s="66">
        <v>0.05</v>
      </c>
    </row>
    <row r="61" spans="1:4" ht="15.75" customHeight="1">
      <c r="B61" s="16" t="s">
        <v>271</v>
      </c>
      <c r="C61" s="66">
        <v>0.01</v>
      </c>
    </row>
    <row r="63" spans="1:4" ht="15.75" customHeight="1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>
      <c r="A2" s="92">
        <f>start_year</f>
        <v>2020</v>
      </c>
      <c r="B2" s="74">
        <v>211735</v>
      </c>
      <c r="C2" s="75">
        <v>495000</v>
      </c>
      <c r="D2" s="75">
        <v>922000</v>
      </c>
      <c r="E2" s="75">
        <v>741000</v>
      </c>
      <c r="F2" s="75">
        <v>537000</v>
      </c>
      <c r="G2" s="22">
        <f t="shared" ref="G2:G40" si="0">C2+D2+E2+F2</f>
        <v>2695000</v>
      </c>
      <c r="H2" s="22">
        <f t="shared" ref="H2:H40" si="1">(B2 + stillbirth*B2/(1000-stillbirth))/(1-abortion)</f>
        <v>246479.20115291758</v>
      </c>
      <c r="I2" s="22">
        <f>G2-H2</f>
        <v>2448520.7988470825</v>
      </c>
    </row>
    <row r="3" spans="1:9" ht="15.75" customHeight="1">
      <c r="A3" s="92">
        <f t="shared" ref="A3:A40" si="2">IF($A$2+ROW(A3)-2&lt;=end_year,A2+1,"")</f>
        <v>2021</v>
      </c>
      <c r="B3" s="74">
        <v>214181</v>
      </c>
      <c r="C3" s="75">
        <v>494000</v>
      </c>
      <c r="D3" s="75">
        <v>934000</v>
      </c>
      <c r="E3" s="75">
        <v>759000</v>
      </c>
      <c r="F3" s="75">
        <v>555000</v>
      </c>
      <c r="G3" s="22">
        <f t="shared" si="0"/>
        <v>2742000</v>
      </c>
      <c r="H3" s="22">
        <f t="shared" si="1"/>
        <v>249326.57228201779</v>
      </c>
      <c r="I3" s="22">
        <f t="shared" ref="I3:I15" si="3">G3-H3</f>
        <v>2492673.4277179823</v>
      </c>
    </row>
    <row r="4" spans="1:9" ht="15.75" customHeight="1">
      <c r="A4" s="92">
        <f t="shared" si="2"/>
        <v>2022</v>
      </c>
      <c r="B4" s="74">
        <v>216314</v>
      </c>
      <c r="C4" s="75">
        <v>492000</v>
      </c>
      <c r="D4" s="75">
        <v>944000</v>
      </c>
      <c r="E4" s="75">
        <v>776000</v>
      </c>
      <c r="F4" s="75">
        <v>575000</v>
      </c>
      <c r="G4" s="22">
        <f t="shared" si="0"/>
        <v>2787000</v>
      </c>
      <c r="H4" s="22">
        <f t="shared" si="1"/>
        <v>251809.58234676463</v>
      </c>
      <c r="I4" s="22">
        <f t="shared" si="3"/>
        <v>2535190.4176532356</v>
      </c>
    </row>
    <row r="5" spans="1:9" ht="15.75" customHeight="1">
      <c r="A5" s="92" t="str">
        <f t="shared" si="2"/>
        <v/>
      </c>
      <c r="B5" s="74">
        <v>198691.18900000004</v>
      </c>
      <c r="C5" s="75">
        <v>489000</v>
      </c>
      <c r="D5" s="75">
        <v>953000</v>
      </c>
      <c r="E5" s="75">
        <v>794000</v>
      </c>
      <c r="F5" s="75">
        <v>594000</v>
      </c>
      <c r="G5" s="22">
        <f t="shared" si="0"/>
        <v>2830000</v>
      </c>
      <c r="H5" s="22">
        <f t="shared" si="1"/>
        <v>231294.99393507626</v>
      </c>
      <c r="I5" s="22">
        <f t="shared" si="3"/>
        <v>2598705.0060649239</v>
      </c>
    </row>
    <row r="6" spans="1:9" ht="15.75" customHeight="1">
      <c r="A6" s="92" t="str">
        <f t="shared" si="2"/>
        <v/>
      </c>
      <c r="B6" s="74">
        <v>198165.04680000001</v>
      </c>
      <c r="C6" s="75">
        <v>486000</v>
      </c>
      <c r="D6" s="75">
        <v>960000</v>
      </c>
      <c r="E6" s="75">
        <v>812000</v>
      </c>
      <c r="F6" s="75">
        <v>615000</v>
      </c>
      <c r="G6" s="22">
        <f t="shared" si="0"/>
        <v>2873000</v>
      </c>
      <c r="H6" s="22">
        <f t="shared" si="1"/>
        <v>230682.51555810103</v>
      </c>
      <c r="I6" s="22">
        <f t="shared" si="3"/>
        <v>2642317.4844418988</v>
      </c>
    </row>
    <row r="7" spans="1:9" ht="15.75" customHeight="1">
      <c r="A7" s="92" t="str">
        <f t="shared" si="2"/>
        <v/>
      </c>
      <c r="B7" s="74">
        <v>197505.40499999997</v>
      </c>
      <c r="C7" s="75">
        <v>482000</v>
      </c>
      <c r="D7" s="75">
        <v>966000</v>
      </c>
      <c r="E7" s="75">
        <v>829000</v>
      </c>
      <c r="F7" s="75">
        <v>633000</v>
      </c>
      <c r="G7" s="22">
        <f t="shared" si="0"/>
        <v>2910000</v>
      </c>
      <c r="H7" s="22">
        <f t="shared" si="1"/>
        <v>229914.63125030554</v>
      </c>
      <c r="I7" s="22">
        <f t="shared" si="3"/>
        <v>2680085.3687496944</v>
      </c>
    </row>
    <row r="8" spans="1:9" ht="15.75" customHeight="1">
      <c r="A8" s="92" t="str">
        <f t="shared" si="2"/>
        <v/>
      </c>
      <c r="B8" s="74">
        <v>196623.09619999997</v>
      </c>
      <c r="C8" s="75">
        <v>477000</v>
      </c>
      <c r="D8" s="75">
        <v>969000</v>
      </c>
      <c r="E8" s="75">
        <v>846000</v>
      </c>
      <c r="F8" s="75">
        <v>651000</v>
      </c>
      <c r="G8" s="22">
        <f t="shared" si="0"/>
        <v>2943000</v>
      </c>
      <c r="H8" s="22">
        <f t="shared" si="1"/>
        <v>228887.5418782405</v>
      </c>
      <c r="I8" s="22">
        <f t="shared" si="3"/>
        <v>2714112.4581217594</v>
      </c>
    </row>
    <row r="9" spans="1:9" ht="15.75" customHeight="1">
      <c r="A9" s="92" t="str">
        <f t="shared" si="2"/>
        <v/>
      </c>
      <c r="B9" s="74">
        <v>195627.03159999996</v>
      </c>
      <c r="C9" s="75">
        <v>472000</v>
      </c>
      <c r="D9" s="75">
        <v>972000</v>
      </c>
      <c r="E9" s="75">
        <v>862000</v>
      </c>
      <c r="F9" s="75">
        <v>669000</v>
      </c>
      <c r="G9" s="22">
        <f t="shared" si="0"/>
        <v>2975000</v>
      </c>
      <c r="H9" s="22">
        <f t="shared" si="1"/>
        <v>227728.03019191232</v>
      </c>
      <c r="I9" s="22">
        <f t="shared" si="3"/>
        <v>2747271.9698080877</v>
      </c>
    </row>
    <row r="10" spans="1:9" ht="15.75" customHeight="1">
      <c r="A10" s="92" t="str">
        <f t="shared" si="2"/>
        <v/>
      </c>
      <c r="B10" s="74">
        <v>194500.33859999993</v>
      </c>
      <c r="C10" s="75">
        <v>467000</v>
      </c>
      <c r="D10" s="75">
        <v>973000</v>
      </c>
      <c r="E10" s="75">
        <v>878000</v>
      </c>
      <c r="F10" s="75">
        <v>686000</v>
      </c>
      <c r="G10" s="22">
        <f t="shared" si="0"/>
        <v>3004000</v>
      </c>
      <c r="H10" s="22">
        <f t="shared" si="1"/>
        <v>226416.45491817585</v>
      </c>
      <c r="I10" s="22">
        <f t="shared" si="3"/>
        <v>2777583.5450818241</v>
      </c>
    </row>
    <row r="11" spans="1:9" ht="15.75" customHeight="1">
      <c r="A11" s="92" t="str">
        <f t="shared" si="2"/>
        <v/>
      </c>
      <c r="B11" s="74">
        <v>193227.49019999994</v>
      </c>
      <c r="C11" s="75">
        <v>463000</v>
      </c>
      <c r="D11" s="75">
        <v>971000</v>
      </c>
      <c r="E11" s="75">
        <v>892000</v>
      </c>
      <c r="F11" s="75">
        <v>703000</v>
      </c>
      <c r="G11" s="22">
        <f t="shared" si="0"/>
        <v>3029000</v>
      </c>
      <c r="H11" s="22">
        <f t="shared" si="1"/>
        <v>224934.74118723493</v>
      </c>
      <c r="I11" s="22">
        <f t="shared" si="3"/>
        <v>2804065.2588127651</v>
      </c>
    </row>
    <row r="12" spans="1:9" ht="15.75" customHeight="1">
      <c r="A12" s="92" t="str">
        <f t="shared" si="2"/>
        <v/>
      </c>
      <c r="B12" s="74">
        <v>191828.723</v>
      </c>
      <c r="C12" s="75">
        <v>461000</v>
      </c>
      <c r="D12" s="75">
        <v>967000</v>
      </c>
      <c r="E12" s="75">
        <v>905000</v>
      </c>
      <c r="F12" s="75">
        <v>721000</v>
      </c>
      <c r="G12" s="22">
        <f t="shared" si="0"/>
        <v>3054000</v>
      </c>
      <c r="H12" s="22">
        <f t="shared" si="1"/>
        <v>223306.44628060691</v>
      </c>
      <c r="I12" s="22">
        <f t="shared" si="3"/>
        <v>2830693.553719393</v>
      </c>
    </row>
    <row r="13" spans="1:9" ht="15.75" customHeight="1">
      <c r="A13" s="92" t="str">
        <f t="shared" si="2"/>
        <v/>
      </c>
      <c r="B13" s="74">
        <v>494000</v>
      </c>
      <c r="C13" s="75">
        <v>909000</v>
      </c>
      <c r="D13" s="75">
        <v>723000</v>
      </c>
      <c r="E13" s="75">
        <v>518000</v>
      </c>
      <c r="F13" s="75">
        <v>3.41871895E-2</v>
      </c>
      <c r="G13" s="22">
        <f t="shared" si="0"/>
        <v>2150000.0341871893</v>
      </c>
      <c r="H13" s="22">
        <f t="shared" si="1"/>
        <v>575061.87153536861</v>
      </c>
      <c r="I13" s="22">
        <f t="shared" si="3"/>
        <v>1574938.1626518206</v>
      </c>
    </row>
    <row r="14" spans="1:9" ht="15.75" customHeight="1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/>
  <cols>
    <col min="1" max="1" width="16.109375" customWidth="1"/>
    <col min="2" max="2" width="31.33203125" customWidth="1"/>
    <col min="3" max="8" width="13" customWidth="1"/>
  </cols>
  <sheetData>
    <row r="1" spans="1:8" ht="27.75" customHeight="1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>
      <c r="B3" s="24" t="s">
        <v>73</v>
      </c>
      <c r="C3" s="76">
        <v>3.41871895E-2</v>
      </c>
    </row>
    <row r="4" spans="1:8" ht="15.75" customHeight="1">
      <c r="B4" s="24" t="s">
        <v>7</v>
      </c>
      <c r="C4" s="76">
        <v>0.19349175900733684</v>
      </c>
    </row>
    <row r="5" spans="1:8" ht="15.75" customHeight="1">
      <c r="B5" s="24" t="s">
        <v>8</v>
      </c>
      <c r="C5" s="76">
        <v>4.9164214935151419E-2</v>
      </c>
    </row>
    <row r="6" spans="1:8" ht="15.75" customHeight="1">
      <c r="B6" s="24" t="s">
        <v>10</v>
      </c>
      <c r="C6" s="76">
        <v>0.15182049170529449</v>
      </c>
    </row>
    <row r="7" spans="1:8" ht="15.75" customHeight="1">
      <c r="B7" s="24" t="s">
        <v>13</v>
      </c>
      <c r="C7" s="76">
        <v>0.25392116106874296</v>
      </c>
    </row>
    <row r="8" spans="1:8" ht="15.75" customHeight="1">
      <c r="B8" s="24" t="s">
        <v>14</v>
      </c>
      <c r="C8" s="76">
        <v>2.3296229925929596E-3</v>
      </c>
    </row>
    <row r="9" spans="1:8" ht="15.75" customHeight="1">
      <c r="B9" s="24" t="s">
        <v>27</v>
      </c>
      <c r="C9" s="76">
        <v>0.10693806208062856</v>
      </c>
    </row>
    <row r="10" spans="1:8" ht="15.75" customHeight="1">
      <c r="B10" s="24" t="s">
        <v>15</v>
      </c>
      <c r="C10" s="76">
        <v>0.20814749871025273</v>
      </c>
    </row>
    <row r="11" spans="1:8" ht="15.75" customHeight="1">
      <c r="B11" s="32" t="s">
        <v>129</v>
      </c>
      <c r="C11" s="91">
        <f>SUM(C3:C10)</f>
        <v>1</v>
      </c>
      <c r="G11" s="24"/>
      <c r="H11" s="24"/>
    </row>
    <row r="12" spans="1:8" ht="15.75" customHeight="1">
      <c r="B12" s="32"/>
      <c r="C12" s="24"/>
      <c r="D12" s="24"/>
      <c r="E12" s="24"/>
      <c r="F12" s="24"/>
      <c r="G12" s="24"/>
      <c r="H12" s="24"/>
    </row>
    <row r="13" spans="1:8" ht="15.75" customHeight="1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>
      <c r="B14" s="24" t="s">
        <v>71</v>
      </c>
      <c r="C14" s="76">
        <v>0.203750982007989</v>
      </c>
      <c r="D14" s="76">
        <v>0.203750982007989</v>
      </c>
      <c r="E14" s="76">
        <v>8.9297912856397807E-2</v>
      </c>
      <c r="F14" s="76">
        <v>8.9297912856397807E-2</v>
      </c>
    </row>
    <row r="15" spans="1:8" ht="15.75" customHeight="1">
      <c r="B15" s="24" t="s">
        <v>16</v>
      </c>
      <c r="C15" s="76">
        <v>8.7371551558187793E-2</v>
      </c>
      <c r="D15" s="76">
        <v>8.7371551558187793E-2</v>
      </c>
      <c r="E15" s="76">
        <v>4.6656282017659E-2</v>
      </c>
      <c r="F15" s="76">
        <v>4.6656282017659E-2</v>
      </c>
    </row>
    <row r="16" spans="1:8" ht="15.75" customHeight="1">
      <c r="B16" s="24" t="s">
        <v>17</v>
      </c>
      <c r="C16" s="76">
        <v>1.42339043311497E-2</v>
      </c>
      <c r="D16" s="76">
        <v>1.42339043311497E-2</v>
      </c>
      <c r="E16" s="76">
        <v>8.6553094641349006E-3</v>
      </c>
      <c r="F16" s="76">
        <v>8.6553094641349006E-3</v>
      </c>
    </row>
    <row r="17" spans="1:8" ht="15.75" customHeight="1">
      <c r="B17" s="24" t="s">
        <v>18</v>
      </c>
      <c r="C17" s="76">
        <v>4.44443231968785E-8</v>
      </c>
      <c r="D17" s="76">
        <v>4.44443231968785E-8</v>
      </c>
      <c r="E17" s="76">
        <v>1.3898426614567901E-7</v>
      </c>
      <c r="F17" s="76">
        <v>1.3898426614567901E-7</v>
      </c>
    </row>
    <row r="18" spans="1:8" ht="15.75" customHeight="1">
      <c r="B18" s="24" t="s">
        <v>19</v>
      </c>
      <c r="C18" s="76">
        <v>1.49231430655413E-3</v>
      </c>
      <c r="D18" s="76">
        <v>1.49231430655413E-3</v>
      </c>
      <c r="E18" s="76">
        <v>3.1168872896295101E-3</v>
      </c>
      <c r="F18" s="76">
        <v>3.1168872896295101E-3</v>
      </c>
    </row>
    <row r="19" spans="1:8" ht="15.75" customHeight="1">
      <c r="B19" s="24" t="s">
        <v>20</v>
      </c>
      <c r="C19" s="76">
        <v>4.65214603956021E-2</v>
      </c>
      <c r="D19" s="76">
        <v>4.65214603956021E-2</v>
      </c>
      <c r="E19" s="76">
        <v>6.0106602073023298E-2</v>
      </c>
      <c r="F19" s="76">
        <v>6.0106602073023298E-2</v>
      </c>
    </row>
    <row r="20" spans="1:8" ht="15.75" customHeight="1">
      <c r="B20" s="24" t="s">
        <v>21</v>
      </c>
      <c r="C20" s="76">
        <v>7.3804566157518504E-4</v>
      </c>
      <c r="D20" s="76">
        <v>7.3804566157518504E-4</v>
      </c>
      <c r="E20" s="76">
        <v>4.3994878237654297E-3</v>
      </c>
      <c r="F20" s="76">
        <v>4.3994878237654297E-3</v>
      </c>
    </row>
    <row r="21" spans="1:8" ht="15.75" customHeight="1">
      <c r="B21" s="24" t="s">
        <v>22</v>
      </c>
      <c r="C21" s="76">
        <v>8.2269379593801498E-2</v>
      </c>
      <c r="D21" s="76">
        <v>8.2269379593801498E-2</v>
      </c>
      <c r="E21" s="76">
        <v>0.207340062839728</v>
      </c>
      <c r="F21" s="76">
        <v>0.207340062839728</v>
      </c>
    </row>
    <row r="22" spans="1:8" ht="15.75" customHeight="1">
      <c r="B22" s="24" t="s">
        <v>23</v>
      </c>
      <c r="C22" s="76">
        <v>0.56362231770081739</v>
      </c>
      <c r="D22" s="76">
        <v>0.56362231770081739</v>
      </c>
      <c r="E22" s="76">
        <v>0.58042731665139591</v>
      </c>
      <c r="F22" s="76">
        <v>0.58042731665139591</v>
      </c>
    </row>
    <row r="23" spans="1:8" ht="15.75" customHeight="1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>
      <c r="B24" s="32"/>
      <c r="C24" s="24"/>
      <c r="D24" s="24"/>
      <c r="E24" s="24"/>
      <c r="F24" s="24"/>
      <c r="G24" s="24"/>
      <c r="H24" s="24"/>
    </row>
    <row r="25" spans="1:8" ht="15.75" customHeight="1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>
      <c r="B26" s="24" t="s">
        <v>38</v>
      </c>
      <c r="C26" s="76">
        <v>2.3300000000000001E-2</v>
      </c>
    </row>
    <row r="27" spans="1:8" ht="15.75" customHeight="1">
      <c r="B27" s="24" t="s">
        <v>39</v>
      </c>
      <c r="C27" s="76">
        <v>9.74E-2</v>
      </c>
    </row>
    <row r="28" spans="1:8" ht="15.75" customHeight="1">
      <c r="B28" s="24" t="s">
        <v>40</v>
      </c>
      <c r="C28" s="76">
        <v>0.31609999999999999</v>
      </c>
    </row>
    <row r="29" spans="1:8" ht="15.75" customHeight="1">
      <c r="B29" s="24" t="s">
        <v>41</v>
      </c>
      <c r="C29" s="76">
        <v>0.19239999999999999</v>
      </c>
    </row>
    <row r="30" spans="1:8" ht="15.75" customHeight="1">
      <c r="B30" s="24" t="s">
        <v>42</v>
      </c>
      <c r="C30" s="76">
        <v>0.1069</v>
      </c>
    </row>
    <row r="31" spans="1:8" ht="15.75" customHeight="1">
      <c r="B31" s="24" t="s">
        <v>43</v>
      </c>
      <c r="C31" s="76">
        <v>2.3700000000000002E-2</v>
      </c>
    </row>
    <row r="32" spans="1:8" ht="15.75" customHeight="1">
      <c r="B32" s="24" t="s">
        <v>44</v>
      </c>
      <c r="C32" s="76">
        <v>2.7000000000000001E-3</v>
      </c>
    </row>
    <row r="33" spans="2:3" ht="15.75" customHeight="1">
      <c r="B33" s="24" t="s">
        <v>45</v>
      </c>
      <c r="C33" s="76">
        <v>0.1893</v>
      </c>
    </row>
    <row r="34" spans="2:3" ht="15.75" customHeight="1">
      <c r="B34" s="24" t="s">
        <v>46</v>
      </c>
      <c r="C34" s="76">
        <v>4.8199999997764822E-2</v>
      </c>
    </row>
    <row r="35" spans="2:3" ht="15.75" customHeight="1">
      <c r="B35" s="32" t="s">
        <v>129</v>
      </c>
      <c r="C35" s="91">
        <f>SUM(C26:C34)</f>
        <v>0.9999999999977649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/>
  <cols>
    <col min="1" max="1" width="31.44140625" customWidth="1"/>
    <col min="2" max="2" width="24" customWidth="1"/>
  </cols>
  <sheetData>
    <row r="1" spans="1:15" ht="36" customHeight="1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>
      <c r="A2" s="6" t="s">
        <v>115</v>
      </c>
      <c r="B2" s="11" t="s">
        <v>117</v>
      </c>
      <c r="C2" s="77">
        <v>0.66194962232142862</v>
      </c>
      <c r="D2" s="77">
        <v>0.65910000000000002</v>
      </c>
      <c r="E2" s="77">
        <v>0.63200000000000001</v>
      </c>
      <c r="F2" s="77">
        <v>0.4819</v>
      </c>
      <c r="G2" s="77">
        <v>0.39159999999999995</v>
      </c>
    </row>
    <row r="3" spans="1:15" ht="15.75" customHeight="1">
      <c r="A3" s="5"/>
      <c r="B3" s="11" t="s">
        <v>118</v>
      </c>
      <c r="C3" s="77">
        <v>0.23519999999999999</v>
      </c>
      <c r="D3" s="77">
        <v>0.23519999999999999</v>
      </c>
      <c r="E3" s="77">
        <v>0.22059999999999999</v>
      </c>
      <c r="F3" s="77">
        <v>0.3044</v>
      </c>
      <c r="G3" s="77">
        <v>0.33710000000000001</v>
      </c>
    </row>
    <row r="4" spans="1:15" ht="15.75" customHeight="1">
      <c r="A4" s="5"/>
      <c r="B4" s="11" t="s">
        <v>116</v>
      </c>
      <c r="C4" s="78">
        <v>7.1900000000000006E-2</v>
      </c>
      <c r="D4" s="78">
        <v>7.2000000000000008E-2</v>
      </c>
      <c r="E4" s="78">
        <v>0.10580000000000001</v>
      </c>
      <c r="F4" s="78">
        <v>0.16070000000000001</v>
      </c>
      <c r="G4" s="78">
        <v>0.19980000000000001</v>
      </c>
    </row>
    <row r="5" spans="1:15" ht="15.75" customHeight="1">
      <c r="A5" s="5"/>
      <c r="B5" s="11" t="s">
        <v>119</v>
      </c>
      <c r="C5" s="78">
        <v>3.3700000000000001E-2</v>
      </c>
      <c r="D5" s="78">
        <v>3.3700000000000001E-2</v>
      </c>
      <c r="E5" s="78">
        <v>4.1700000000000001E-2</v>
      </c>
      <c r="F5" s="78">
        <v>5.2999999999999999E-2</v>
      </c>
      <c r="G5" s="78">
        <v>7.1500000000000008E-2</v>
      </c>
    </row>
    <row r="6" spans="1:15" ht="15.75" customHeight="1">
      <c r="B6" s="14"/>
      <c r="C6" s="29"/>
      <c r="D6" s="29"/>
      <c r="E6" s="29"/>
      <c r="F6" s="29"/>
      <c r="G6" s="29"/>
    </row>
    <row r="7" spans="1:15" ht="15.75" customHeight="1">
      <c r="B7" s="14"/>
      <c r="C7" s="29"/>
      <c r="D7" s="29"/>
      <c r="E7" s="29"/>
      <c r="F7" s="29"/>
      <c r="G7" s="29"/>
    </row>
    <row r="8" spans="1:15" ht="15.75" customHeight="1">
      <c r="A8" s="3" t="s">
        <v>114</v>
      </c>
      <c r="B8" s="7" t="s">
        <v>120</v>
      </c>
      <c r="C8" s="77">
        <v>0.89119999999999999</v>
      </c>
      <c r="D8" s="77">
        <v>0.89119999999999999</v>
      </c>
      <c r="E8" s="77">
        <v>0.90480000000000005</v>
      </c>
      <c r="F8" s="77">
        <v>0.89680000000000004</v>
      </c>
      <c r="G8" s="77">
        <v>0.91700000000000004</v>
      </c>
    </row>
    <row r="9" spans="1:15" ht="15.75" customHeight="1">
      <c r="B9" s="7" t="s">
        <v>121</v>
      </c>
      <c r="C9" s="77">
        <v>7.6700000000000004E-2</v>
      </c>
      <c r="D9" s="77">
        <v>7.6700000000000004E-2</v>
      </c>
      <c r="E9" s="77">
        <v>7.9000000000000001E-2</v>
      </c>
      <c r="F9" s="77">
        <v>8.5600000000000009E-2</v>
      </c>
      <c r="G9" s="77">
        <v>7.4099999999999999E-2</v>
      </c>
    </row>
    <row r="10" spans="1:15" ht="15.75" customHeight="1">
      <c r="B10" s="7" t="s">
        <v>122</v>
      </c>
      <c r="C10" s="78">
        <v>2.0799999999999999E-2</v>
      </c>
      <c r="D10" s="78">
        <v>2.0799999999999999E-2</v>
      </c>
      <c r="E10" s="78">
        <v>1.0800000000000001E-2</v>
      </c>
      <c r="F10" s="78">
        <v>1.34E-2</v>
      </c>
      <c r="G10" s="78">
        <v>8.0759000000000004E-3</v>
      </c>
    </row>
    <row r="11" spans="1:15" ht="15.75" customHeight="1">
      <c r="B11" s="7" t="s">
        <v>123</v>
      </c>
      <c r="C11" s="78">
        <v>1.1299999999999999E-2</v>
      </c>
      <c r="D11" s="78">
        <v>1.1299999999999999E-2</v>
      </c>
      <c r="E11" s="78">
        <v>5.4074199999999996E-3</v>
      </c>
      <c r="F11" s="78">
        <v>4.1129599999999997E-3</v>
      </c>
      <c r="G11" s="78">
        <v>7.5489999999999997E-4</v>
      </c>
    </row>
    <row r="12" spans="1:15" ht="15.75" customHeight="1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>
      <c r="B14" s="16" t="s">
        <v>131</v>
      </c>
      <c r="C14" s="79">
        <v>0.64111971849999994</v>
      </c>
      <c r="D14" s="79">
        <v>0.61129918249399995</v>
      </c>
      <c r="E14" s="79">
        <v>0.61129918249399995</v>
      </c>
      <c r="F14" s="79">
        <v>0.28696047060300001</v>
      </c>
      <c r="G14" s="79">
        <v>0.28696047060300001</v>
      </c>
      <c r="H14" s="80">
        <v>0.22503000000000001</v>
      </c>
      <c r="I14" s="80">
        <v>0.22503000000000001</v>
      </c>
      <c r="J14" s="80">
        <v>0.22503000000000001</v>
      </c>
      <c r="K14" s="80">
        <v>0.22503000000000001</v>
      </c>
      <c r="L14" s="80">
        <v>0.17981000000000003</v>
      </c>
      <c r="M14" s="80">
        <v>0.17981000000000003</v>
      </c>
      <c r="N14" s="80">
        <v>0.17981000000000003</v>
      </c>
      <c r="O14" s="80">
        <v>0.17981000000000003</v>
      </c>
    </row>
    <row r="15" spans="1:15" ht="15.75" customHeight="1">
      <c r="B15" s="16" t="s">
        <v>68</v>
      </c>
      <c r="C15" s="77">
        <f t="shared" ref="C15:O15" si="0">iron_deficiency_anaemia*C14</f>
        <v>0.35515625888644226</v>
      </c>
      <c r="D15" s="77">
        <f t="shared" si="0"/>
        <v>0.33863680128707441</v>
      </c>
      <c r="E15" s="77">
        <f t="shared" si="0"/>
        <v>0.33863680128707441</v>
      </c>
      <c r="F15" s="77">
        <f t="shared" si="0"/>
        <v>0.15896532932429902</v>
      </c>
      <c r="G15" s="77">
        <f t="shared" si="0"/>
        <v>0.15896532932429902</v>
      </c>
      <c r="H15" s="77">
        <f t="shared" si="0"/>
        <v>0.1246581732413462</v>
      </c>
      <c r="I15" s="77">
        <f t="shared" si="0"/>
        <v>0.1246581732413462</v>
      </c>
      <c r="J15" s="77">
        <f t="shared" si="0"/>
        <v>0.1246581732413462</v>
      </c>
      <c r="K15" s="77">
        <f t="shared" si="0"/>
        <v>0.1246581732413462</v>
      </c>
      <c r="L15" s="77">
        <f t="shared" si="0"/>
        <v>9.9607990625811951E-2</v>
      </c>
      <c r="M15" s="77">
        <f t="shared" si="0"/>
        <v>9.9607990625811951E-2</v>
      </c>
      <c r="N15" s="77">
        <f t="shared" si="0"/>
        <v>9.9607990625811951E-2</v>
      </c>
      <c r="O15" s="77">
        <f t="shared" si="0"/>
        <v>9.9607990625811951E-2</v>
      </c>
    </row>
    <row r="16" spans="1:15" ht="15.75" customHeight="1">
      <c r="C16" s="8"/>
      <c r="D16" s="8"/>
      <c r="E16" s="8"/>
      <c r="F16" s="8"/>
      <c r="G16" s="8"/>
    </row>
    <row r="17" spans="3:7" ht="15.75" customHeight="1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/>
  <cols>
    <col min="1" max="1" width="28.77734375" customWidth="1"/>
    <col min="2" max="7" width="13.44140625" customWidth="1"/>
  </cols>
  <sheetData>
    <row r="1" spans="1:7" ht="40.5" customHeight="1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>
      <c r="A2" s="3" t="s">
        <v>24</v>
      </c>
      <c r="B2" s="43" t="s">
        <v>166</v>
      </c>
      <c r="C2" s="78">
        <v>0.43490000000000001</v>
      </c>
      <c r="D2" s="78">
        <v>0.28550000000000003</v>
      </c>
      <c r="E2" s="78">
        <v>0</v>
      </c>
      <c r="F2" s="78">
        <v>0</v>
      </c>
      <c r="G2" s="78">
        <v>0</v>
      </c>
    </row>
    <row r="3" spans="1:7">
      <c r="B3" s="43" t="s">
        <v>167</v>
      </c>
      <c r="C3" s="78">
        <v>8.8800000000000004E-2</v>
      </c>
      <c r="D3" s="78">
        <v>0.16519999999999999</v>
      </c>
      <c r="E3" s="78">
        <v>0</v>
      </c>
      <c r="F3" s="78">
        <v>0</v>
      </c>
      <c r="G3" s="78">
        <v>0</v>
      </c>
    </row>
    <row r="4" spans="1:7">
      <c r="B4" s="43" t="s">
        <v>168</v>
      </c>
      <c r="C4" s="78">
        <v>0.43060000000000004</v>
      </c>
      <c r="D4" s="78">
        <v>0.47039999999999998</v>
      </c>
      <c r="E4" s="78">
        <v>0</v>
      </c>
      <c r="F4" s="78">
        <v>0</v>
      </c>
      <c r="G4" s="78">
        <v>0</v>
      </c>
    </row>
    <row r="5" spans="1:7">
      <c r="B5" s="43" t="s">
        <v>169</v>
      </c>
      <c r="C5" s="77">
        <f>1-SUM(C2:C4)</f>
        <v>4.5699999999999852E-2</v>
      </c>
      <c r="D5" s="77">
        <f t="shared" ref="D5:G5" si="0">1-SUM(D2:D4)</f>
        <v>7.889999999999997E-2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/>
  <cols>
    <col min="1" max="1" width="37" customWidth="1"/>
    <col min="2" max="2" width="29.44140625" customWidth="1"/>
  </cols>
  <sheetData>
    <row r="1" spans="1:11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>
      <c r="A2" t="s">
        <v>139</v>
      </c>
      <c r="B2" s="14" t="s">
        <v>143</v>
      </c>
      <c r="C2" s="28">
        <v>0.22999999999999998</v>
      </c>
      <c r="D2" s="28">
        <v>0.23180000000000001</v>
      </c>
      <c r="E2" s="28">
        <v>0.2316</v>
      </c>
      <c r="F2" s="28"/>
      <c r="G2" s="28"/>
      <c r="H2" s="28"/>
      <c r="I2" s="28"/>
      <c r="J2" s="28"/>
      <c r="K2" s="28"/>
    </row>
    <row r="3" spans="1:11">
      <c r="B3" s="14"/>
    </row>
    <row r="4" spans="1:11">
      <c r="A4" t="s">
        <v>140</v>
      </c>
      <c r="B4" s="14" t="s">
        <v>143</v>
      </c>
      <c r="C4" s="28">
        <v>1.3692200000000002E-2</v>
      </c>
      <c r="D4" s="28">
        <v>1.3682300000000001E-2</v>
      </c>
      <c r="E4" s="28">
        <v>1.3682300000000001E-2</v>
      </c>
      <c r="F4" s="28"/>
      <c r="G4" s="28"/>
      <c r="H4" s="28"/>
      <c r="I4" s="28"/>
      <c r="J4" s="28"/>
      <c r="K4" s="28"/>
    </row>
    <row r="5" spans="1:11">
      <c r="B5" s="14"/>
    </row>
    <row r="6" spans="1:11">
      <c r="A6" t="s">
        <v>141</v>
      </c>
      <c r="B6" s="14" t="s">
        <v>143</v>
      </c>
      <c r="C6" s="28">
        <f>'Nutritional status distribution'!E14</f>
        <v>0.61129918249399995</v>
      </c>
      <c r="D6" s="28"/>
      <c r="E6" s="28"/>
      <c r="F6" s="28"/>
      <c r="G6" s="28"/>
      <c r="H6" s="28"/>
      <c r="I6" s="28"/>
      <c r="J6" s="28"/>
      <c r="K6" s="28"/>
    </row>
    <row r="7" spans="1:11">
      <c r="B7" s="14" t="s">
        <v>32</v>
      </c>
      <c r="C7" s="28">
        <f>'Nutritional status distribution'!H14</f>
        <v>0.22503000000000001</v>
      </c>
      <c r="D7" s="28"/>
      <c r="E7" s="28"/>
      <c r="F7" s="28"/>
      <c r="G7" s="28"/>
      <c r="H7" s="28"/>
      <c r="I7" s="28"/>
      <c r="J7" s="28"/>
      <c r="K7" s="28"/>
    </row>
    <row r="8" spans="1:11">
      <c r="B8" s="14" t="s">
        <v>144</v>
      </c>
      <c r="C8" s="28">
        <f>'Nutritional status distribution'!L14</f>
        <v>0.17981000000000003</v>
      </c>
      <c r="D8" s="28"/>
      <c r="E8" s="28"/>
      <c r="F8" s="28"/>
      <c r="G8" s="28"/>
      <c r="H8" s="28"/>
      <c r="I8" s="28"/>
      <c r="J8" s="28"/>
      <c r="K8" s="28"/>
    </row>
    <row r="10" spans="1:11">
      <c r="A10" t="s">
        <v>142</v>
      </c>
      <c r="B10" s="16" t="s">
        <v>147</v>
      </c>
      <c r="C10" s="28">
        <f>SUM('Breastfeeding distribution'!D2)</f>
        <v>0.28550000000000003</v>
      </c>
      <c r="D10" s="28"/>
      <c r="E10" s="28"/>
      <c r="F10" s="28"/>
      <c r="G10" s="28"/>
      <c r="H10" s="28"/>
      <c r="I10" s="28"/>
      <c r="J10" s="28"/>
      <c r="K10" s="28"/>
    </row>
    <row r="11" spans="1:11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>
      <c r="A13" s="12" t="s">
        <v>74</v>
      </c>
      <c r="B13" s="34" t="s">
        <v>148</v>
      </c>
      <c r="C13" s="145">
        <v>18.2</v>
      </c>
      <c r="D13" s="28"/>
      <c r="E13" s="28"/>
      <c r="F13" s="28"/>
      <c r="G13" s="28"/>
      <c r="H13" s="28"/>
      <c r="I13" s="28"/>
      <c r="J13" s="28"/>
      <c r="K13" s="28"/>
    </row>
    <row r="14" spans="1:11">
      <c r="B14" s="16" t="s">
        <v>170</v>
      </c>
      <c r="C14" s="145">
        <f>maternal_mortality</f>
        <v>1.29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>
      <c r="A5" s="47"/>
      <c r="B5" s="46" t="s">
        <v>3</v>
      </c>
      <c r="C5" s="81"/>
      <c r="D5" s="81"/>
      <c r="E5" s="58" t="str">
        <f>IF(E$7="","",E$7)</f>
        <v/>
      </c>
    </row>
    <row r="6" spans="1:5">
      <c r="A6" s="47"/>
      <c r="B6" s="46" t="s">
        <v>4</v>
      </c>
      <c r="C6" s="81"/>
      <c r="D6" s="81"/>
      <c r="E6" s="58" t="str">
        <f>IF(E$7="","",E$7)</f>
        <v/>
      </c>
    </row>
    <row r="7" spans="1:5">
      <c r="A7" s="47"/>
      <c r="B7" s="46" t="s">
        <v>172</v>
      </c>
      <c r="C7" s="45"/>
      <c r="D7" s="44"/>
      <c r="E7" s="81"/>
    </row>
    <row r="9" spans="1:5">
      <c r="A9" s="51" t="s">
        <v>174</v>
      </c>
      <c r="B9" s="50" t="s">
        <v>32</v>
      </c>
      <c r="C9" s="81"/>
      <c r="D9" s="81"/>
      <c r="E9" s="59"/>
    </row>
    <row r="10" spans="1:5">
      <c r="A10" s="47"/>
      <c r="B10" s="46" t="s">
        <v>1</v>
      </c>
      <c r="C10" s="81"/>
      <c r="D10" s="81"/>
      <c r="E10" s="58"/>
    </row>
    <row r="11" spans="1:5">
      <c r="A11" s="47"/>
      <c r="B11" s="46" t="s">
        <v>2</v>
      </c>
      <c r="C11" s="81"/>
      <c r="D11" s="81"/>
      <c r="E11" s="58"/>
    </row>
    <row r="12" spans="1:5">
      <c r="A12" s="47"/>
      <c r="B12" s="46" t="s">
        <v>3</v>
      </c>
      <c r="C12" s="81"/>
      <c r="D12" s="81" t="s">
        <v>216</v>
      </c>
      <c r="E12" s="58"/>
    </row>
    <row r="13" spans="1:5">
      <c r="A13" s="47"/>
      <c r="B13" s="46" t="s">
        <v>4</v>
      </c>
      <c r="C13" s="81"/>
      <c r="D13" s="81" t="s">
        <v>216</v>
      </c>
      <c r="E13" s="58"/>
    </row>
    <row r="14" spans="1:5">
      <c r="A14" s="47"/>
      <c r="B14" s="46" t="s">
        <v>172</v>
      </c>
      <c r="C14" s="45"/>
      <c r="D14" s="44"/>
      <c r="E14" s="81"/>
    </row>
    <row r="16" spans="1: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>
      <c r="A17" s="47"/>
      <c r="B17" s="46" t="s">
        <v>1</v>
      </c>
      <c r="C17" s="82"/>
      <c r="D17" s="81"/>
      <c r="E17" s="58" t="str">
        <f>IF(E$21="","",E$21)</f>
        <v>x</v>
      </c>
    </row>
    <row r="18" spans="1:5">
      <c r="A18" s="47"/>
      <c r="B18" s="46" t="s">
        <v>2</v>
      </c>
      <c r="C18" s="82"/>
      <c r="D18" s="81"/>
      <c r="E18" s="58" t="str">
        <f>IF(E$21="","",E$21)</f>
        <v>x</v>
      </c>
    </row>
    <row r="19" spans="1:5">
      <c r="A19" s="47"/>
      <c r="B19" s="46" t="s">
        <v>3</v>
      </c>
      <c r="C19" s="82"/>
      <c r="D19" s="81"/>
      <c r="E19" s="58" t="str">
        <f>IF(E$21="","",E$21)</f>
        <v>x</v>
      </c>
    </row>
    <row r="20" spans="1:5">
      <c r="A20" s="47"/>
      <c r="B20" s="46" t="s">
        <v>4</v>
      </c>
      <c r="C20" s="82"/>
      <c r="D20" s="84"/>
      <c r="E20" s="58" t="str">
        <f>IF(E$21="","",E$21)</f>
        <v>x</v>
      </c>
    </row>
    <row r="21" spans="1: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>
      <c r="A2" s="63" t="s">
        <v>67</v>
      </c>
      <c r="B2" s="46" t="s">
        <v>178</v>
      </c>
      <c r="C2" s="46" t="s">
        <v>186</v>
      </c>
      <c r="D2" s="81" t="s">
        <v>216</v>
      </c>
    </row>
    <row r="3" spans="1:4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>
      <c r="A2" s="53" t="s">
        <v>29</v>
      </c>
      <c r="B2" s="85">
        <v>0</v>
      </c>
      <c r="C2" s="85">
        <v>0.95</v>
      </c>
      <c r="D2" s="86">
        <v>49.46</v>
      </c>
      <c r="E2" s="86" t="s">
        <v>201</v>
      </c>
    </row>
    <row r="3" spans="1:5" ht="15.75" customHeight="1">
      <c r="A3" s="53" t="s">
        <v>86</v>
      </c>
      <c r="B3" s="85">
        <v>0</v>
      </c>
      <c r="C3" s="85">
        <v>0.95</v>
      </c>
      <c r="D3" s="86">
        <v>45.28</v>
      </c>
      <c r="E3" s="86" t="s">
        <v>201</v>
      </c>
    </row>
    <row r="4" spans="1:5" ht="15.75" customHeight="1">
      <c r="A4" s="53" t="s">
        <v>61</v>
      </c>
      <c r="B4" s="85">
        <v>0</v>
      </c>
      <c r="C4" s="85">
        <v>0.95</v>
      </c>
      <c r="D4" s="86">
        <v>250.28</v>
      </c>
      <c r="E4" s="86" t="s">
        <v>201</v>
      </c>
    </row>
    <row r="5" spans="1:5" ht="15.75" customHeight="1">
      <c r="A5" s="53" t="s">
        <v>149</v>
      </c>
      <c r="B5" s="85">
        <v>0</v>
      </c>
      <c r="C5" s="85">
        <v>0.95</v>
      </c>
      <c r="D5" s="86">
        <v>1.03</v>
      </c>
      <c r="E5" s="86" t="s">
        <v>201</v>
      </c>
    </row>
    <row r="6" spans="1:5" ht="15.75" customHeight="1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>
      <c r="A10" s="61" t="s">
        <v>190</v>
      </c>
      <c r="B10" s="85">
        <v>0</v>
      </c>
      <c r="C10" s="85">
        <v>0.95</v>
      </c>
      <c r="D10" s="86">
        <v>1.37</v>
      </c>
      <c r="E10" s="86" t="s">
        <v>201</v>
      </c>
    </row>
    <row r="11" spans="1:5" ht="15.75" customHeight="1">
      <c r="A11" s="61" t="s">
        <v>207</v>
      </c>
      <c r="B11" s="85">
        <v>0</v>
      </c>
      <c r="C11" s="85">
        <v>0.95</v>
      </c>
      <c r="D11" s="86">
        <v>1.37</v>
      </c>
      <c r="E11" s="86" t="s">
        <v>201</v>
      </c>
    </row>
    <row r="12" spans="1:5" ht="15.75" customHeight="1">
      <c r="A12" s="61" t="s">
        <v>191</v>
      </c>
      <c r="B12" s="85">
        <v>0</v>
      </c>
      <c r="C12" s="85">
        <v>0.95</v>
      </c>
      <c r="D12" s="86">
        <v>1.37</v>
      </c>
      <c r="E12" s="86" t="s">
        <v>201</v>
      </c>
    </row>
    <row r="13" spans="1:5" ht="15.75" customHeight="1">
      <c r="A13" s="61" t="s">
        <v>192</v>
      </c>
      <c r="B13" s="85">
        <v>0</v>
      </c>
      <c r="C13" s="85">
        <v>0.95</v>
      </c>
      <c r="D13" s="86">
        <v>1.37</v>
      </c>
      <c r="E13" s="86" t="s">
        <v>201</v>
      </c>
    </row>
    <row r="14" spans="1:5" ht="15.75" customHeight="1">
      <c r="A14" s="11" t="s">
        <v>189</v>
      </c>
      <c r="B14" s="85">
        <v>0.27300000000000002</v>
      </c>
      <c r="C14" s="85">
        <v>0.95</v>
      </c>
      <c r="D14" s="86">
        <v>14.56</v>
      </c>
      <c r="E14" s="86" t="s">
        <v>201</v>
      </c>
    </row>
    <row r="15" spans="1:5" ht="15.75" customHeight="1">
      <c r="A15" s="11" t="s">
        <v>206</v>
      </c>
      <c r="B15" s="85">
        <v>0</v>
      </c>
      <c r="C15" s="85">
        <v>0.95</v>
      </c>
      <c r="D15" s="86">
        <v>14.56</v>
      </c>
      <c r="E15" s="86" t="s">
        <v>201</v>
      </c>
    </row>
    <row r="16" spans="1:5" ht="15.75" customHeight="1">
      <c r="A16" s="53" t="s">
        <v>57</v>
      </c>
      <c r="B16" s="85">
        <v>0</v>
      </c>
      <c r="C16" s="85">
        <v>0.95</v>
      </c>
      <c r="D16" s="86">
        <v>0.5</v>
      </c>
      <c r="E16" s="86" t="s">
        <v>201</v>
      </c>
    </row>
    <row r="17" spans="1:5" ht="15.75" customHeight="1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>
      <c r="A18" s="53" t="s">
        <v>175</v>
      </c>
      <c r="B18" s="85">
        <v>0.23300000000000001</v>
      </c>
      <c r="C18" s="85">
        <v>0.95</v>
      </c>
      <c r="D18" s="86">
        <v>5.83</v>
      </c>
      <c r="E18" s="86" t="s">
        <v>201</v>
      </c>
    </row>
    <row r="19" spans="1:5" ht="15.75" customHeight="1">
      <c r="A19" s="53" t="s">
        <v>174</v>
      </c>
      <c r="B19" s="85">
        <v>0.52700000000000002</v>
      </c>
      <c r="C19" s="85">
        <v>0.95</v>
      </c>
      <c r="D19" s="86">
        <v>5.83</v>
      </c>
      <c r="E19" s="86" t="s">
        <v>201</v>
      </c>
    </row>
    <row r="20" spans="1:5" ht="15.75" customHeight="1">
      <c r="A20" s="53" t="s">
        <v>173</v>
      </c>
      <c r="B20" s="85">
        <v>0</v>
      </c>
      <c r="C20" s="85">
        <v>0.95</v>
      </c>
      <c r="D20" s="86">
        <v>55.45</v>
      </c>
      <c r="E20" s="86" t="s">
        <v>201</v>
      </c>
    </row>
    <row r="21" spans="1:5" ht="15.75" customHeight="1">
      <c r="A21" s="53" t="s">
        <v>196</v>
      </c>
      <c r="B21" s="85">
        <v>0</v>
      </c>
      <c r="C21" s="85">
        <v>0.95</v>
      </c>
      <c r="D21" s="86">
        <v>9.33</v>
      </c>
      <c r="E21" s="86" t="s">
        <v>201</v>
      </c>
    </row>
    <row r="22" spans="1:5" ht="15.75" customHeight="1">
      <c r="A22" s="53" t="s">
        <v>136</v>
      </c>
      <c r="B22" s="85">
        <v>0</v>
      </c>
      <c r="C22" s="85">
        <v>0.95</v>
      </c>
      <c r="D22" s="86">
        <v>24.96</v>
      </c>
      <c r="E22" s="86" t="s">
        <v>201</v>
      </c>
    </row>
    <row r="23" spans="1:5" ht="15.75" customHeight="1">
      <c r="A23" s="53" t="s">
        <v>34</v>
      </c>
      <c r="B23" s="85">
        <v>0</v>
      </c>
      <c r="C23" s="85">
        <v>0.95</v>
      </c>
      <c r="D23" s="86">
        <v>4.8600000000000003</v>
      </c>
      <c r="E23" s="86" t="s">
        <v>201</v>
      </c>
    </row>
    <row r="24" spans="1:5" ht="15.75" customHeight="1">
      <c r="A24" s="53" t="s">
        <v>88</v>
      </c>
      <c r="B24" s="85">
        <v>0</v>
      </c>
      <c r="C24" s="85">
        <v>0.95</v>
      </c>
      <c r="D24" s="86">
        <v>20.92</v>
      </c>
      <c r="E24" s="86" t="s">
        <v>201</v>
      </c>
    </row>
    <row r="25" spans="1:5" ht="15.75" customHeight="1">
      <c r="A25" s="53" t="s">
        <v>87</v>
      </c>
      <c r="B25" s="85">
        <v>0.42</v>
      </c>
      <c r="C25" s="85">
        <v>0.95</v>
      </c>
      <c r="D25" s="86">
        <v>20.92</v>
      </c>
      <c r="E25" s="86" t="s">
        <v>201</v>
      </c>
    </row>
    <row r="26" spans="1:5" ht="15.75" customHeight="1">
      <c r="A26" s="53" t="s">
        <v>137</v>
      </c>
      <c r="B26" s="85">
        <v>0.374</v>
      </c>
      <c r="C26" s="85">
        <v>0.95</v>
      </c>
      <c r="D26" s="86">
        <v>5.25</v>
      </c>
      <c r="E26" s="86" t="s">
        <v>201</v>
      </c>
    </row>
    <row r="27" spans="1:5" ht="15.75" customHeight="1">
      <c r="A27" s="53" t="s">
        <v>59</v>
      </c>
      <c r="B27" s="85">
        <v>0</v>
      </c>
      <c r="C27" s="85">
        <v>0.95</v>
      </c>
      <c r="D27" s="86">
        <v>20.92</v>
      </c>
      <c r="E27" s="86" t="s">
        <v>201</v>
      </c>
    </row>
    <row r="28" spans="1:5" ht="15.75" customHeight="1">
      <c r="A28" s="53" t="s">
        <v>84</v>
      </c>
      <c r="B28" s="85">
        <v>0.59699999999999998</v>
      </c>
      <c r="C28" s="85">
        <v>0.95</v>
      </c>
      <c r="D28" s="86">
        <v>0.8</v>
      </c>
      <c r="E28" s="86" t="s">
        <v>201</v>
      </c>
    </row>
    <row r="29" spans="1:5" ht="15.75" customHeight="1">
      <c r="A29" s="53" t="s">
        <v>58</v>
      </c>
      <c r="B29" s="85">
        <v>0.52700000000000002</v>
      </c>
      <c r="C29" s="85">
        <v>0.95</v>
      </c>
      <c r="D29" s="86">
        <v>92.95</v>
      </c>
      <c r="E29" s="86" t="s">
        <v>201</v>
      </c>
    </row>
    <row r="30" spans="1:5" ht="15.75" customHeight="1">
      <c r="A30" s="53" t="s">
        <v>67</v>
      </c>
      <c r="B30" s="85">
        <v>0</v>
      </c>
      <c r="C30" s="85">
        <v>0.95</v>
      </c>
      <c r="D30" s="86">
        <v>299.24</v>
      </c>
      <c r="E30" s="86" t="s">
        <v>201</v>
      </c>
    </row>
    <row r="31" spans="1:5" ht="15.75" customHeight="1">
      <c r="A31" s="53" t="s">
        <v>185</v>
      </c>
      <c r="B31" s="85">
        <v>0</v>
      </c>
      <c r="C31" s="85">
        <v>0.95</v>
      </c>
      <c r="D31" s="86">
        <v>317.19</v>
      </c>
      <c r="E31" s="86" t="s">
        <v>201</v>
      </c>
    </row>
    <row r="32" spans="1:5" ht="15.75" customHeight="1">
      <c r="A32" s="53" t="s">
        <v>28</v>
      </c>
      <c r="B32" s="85">
        <v>0.309</v>
      </c>
      <c r="C32" s="85">
        <v>0.95</v>
      </c>
      <c r="D32" s="86">
        <v>1.05</v>
      </c>
      <c r="E32" s="86" t="s">
        <v>201</v>
      </c>
    </row>
    <row r="33" spans="1:6" ht="15.75" customHeight="1">
      <c r="A33" s="53" t="s">
        <v>83</v>
      </c>
      <c r="B33" s="85">
        <v>0.86299999999999999</v>
      </c>
      <c r="C33" s="85">
        <v>0.95</v>
      </c>
      <c r="D33" s="144">
        <v>0.95</v>
      </c>
      <c r="E33" s="86" t="s">
        <v>201</v>
      </c>
    </row>
    <row r="34" spans="1:6" ht="15.75" customHeight="1">
      <c r="A34" s="53" t="s">
        <v>82</v>
      </c>
      <c r="B34" s="85">
        <v>0.161</v>
      </c>
      <c r="C34" s="85">
        <v>0.95</v>
      </c>
      <c r="D34" s="144">
        <v>0.95</v>
      </c>
      <c r="E34" s="86" t="s">
        <v>201</v>
      </c>
    </row>
    <row r="35" spans="1:6" ht="15.75" customHeight="1">
      <c r="A35" s="53" t="s">
        <v>81</v>
      </c>
      <c r="B35" s="85">
        <v>0.81299999999999994</v>
      </c>
      <c r="C35" s="85">
        <v>0.95</v>
      </c>
      <c r="D35" s="144">
        <v>83.74</v>
      </c>
      <c r="E35" s="86" t="s">
        <v>201</v>
      </c>
    </row>
    <row r="36" spans="1:6" ht="15.75" customHeight="1">
      <c r="A36" s="53" t="s">
        <v>79</v>
      </c>
      <c r="B36" s="85">
        <v>0.94799999999999995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>
      <c r="A37" s="53" t="s">
        <v>80</v>
      </c>
      <c r="B37" s="85">
        <v>0.85499999999999998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>
      <c r="A38" s="53" t="s">
        <v>85</v>
      </c>
      <c r="B38" s="85">
        <v>4.0000000000000001E-3</v>
      </c>
      <c r="C38" s="85">
        <v>0.95</v>
      </c>
      <c r="D38" s="86">
        <v>2.09</v>
      </c>
      <c r="E38" s="86" t="s">
        <v>201</v>
      </c>
    </row>
    <row r="39" spans="1:6" ht="15.75" customHeight="1">
      <c r="A39" s="53" t="s">
        <v>60</v>
      </c>
      <c r="B39" s="85">
        <v>0</v>
      </c>
      <c r="C39" s="85">
        <v>0.95</v>
      </c>
      <c r="D39" s="86">
        <v>1.07</v>
      </c>
      <c r="E39" s="86" t="s">
        <v>201</v>
      </c>
    </row>
    <row r="40" spans="1:6" ht="15.75" customHeight="1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>
      <c r="A1" s="40" t="s">
        <v>69</v>
      </c>
      <c r="B1" s="40" t="s">
        <v>182</v>
      </c>
      <c r="C1" s="40" t="s">
        <v>181</v>
      </c>
    </row>
    <row r="2" spans="1:3">
      <c r="A2" s="88" t="s">
        <v>189</v>
      </c>
      <c r="B2" s="81" t="s">
        <v>59</v>
      </c>
      <c r="C2" s="81"/>
    </row>
    <row r="3" spans="1:3">
      <c r="A3" s="88" t="s">
        <v>206</v>
      </c>
      <c r="B3" s="81" t="s">
        <v>59</v>
      </c>
      <c r="C3" s="81"/>
    </row>
    <row r="4" spans="1:3">
      <c r="A4" s="89" t="s">
        <v>58</v>
      </c>
      <c r="B4" s="81" t="s">
        <v>136</v>
      </c>
      <c r="C4" s="81"/>
    </row>
    <row r="5" spans="1:3">
      <c r="A5" s="89" t="s">
        <v>137</v>
      </c>
      <c r="B5" s="81" t="s">
        <v>136</v>
      </c>
      <c r="C5" s="81"/>
    </row>
    <row r="6" spans="1:3">
      <c r="A6" s="89"/>
      <c r="B6" s="87"/>
      <c r="C6" s="87"/>
    </row>
    <row r="7" spans="1:3">
      <c r="A7" s="89"/>
      <c r="B7" s="87"/>
      <c r="C7" s="87"/>
    </row>
    <row r="8" spans="1:3">
      <c r="A8" s="89"/>
      <c r="B8" s="87"/>
      <c r="C8" s="87"/>
    </row>
    <row r="9" spans="1:3">
      <c r="A9" s="89"/>
      <c r="B9" s="87"/>
      <c r="C9" s="87"/>
    </row>
    <row r="10" spans="1:3">
      <c r="A10" s="89"/>
      <c r="B10" s="87"/>
      <c r="C10" s="87"/>
    </row>
    <row r="11" spans="1:3">
      <c r="A11" s="90"/>
      <c r="B11" s="87"/>
      <c r="C11" s="87"/>
    </row>
    <row r="12" spans="1:3">
      <c r="A12" s="90"/>
      <c r="B12" s="87"/>
      <c r="C12" s="87"/>
    </row>
    <row r="13" spans="1:3">
      <c r="A13" s="90"/>
      <c r="B13" s="87"/>
      <c r="C13" s="87"/>
    </row>
    <row r="14" spans="1:3">
      <c r="A14" s="90"/>
      <c r="B14" s="87"/>
      <c r="C14" s="87"/>
    </row>
    <row r="15" spans="1:3">
      <c r="A15" s="90"/>
      <c r="B15" s="87"/>
      <c r="C15" s="87"/>
    </row>
    <row r="16" spans="1:3">
      <c r="A16" s="90"/>
      <c r="B16" s="87"/>
      <c r="C16" s="87"/>
    </row>
    <row r="17" spans="1:3">
      <c r="A17" s="90"/>
      <c r="B17" s="87"/>
      <c r="C17" s="87"/>
    </row>
    <row r="18" spans="1:3">
      <c r="A18" s="90"/>
      <c r="B18" s="87"/>
      <c r="C18" s="87"/>
    </row>
    <row r="19" spans="1:3">
      <c r="A19" s="89"/>
      <c r="B19" s="87"/>
      <c r="C19" s="87"/>
    </row>
    <row r="20" spans="1:3">
      <c r="A20" s="89"/>
      <c r="B20" s="87"/>
      <c r="C20" s="87"/>
    </row>
    <row r="21" spans="1:3">
      <c r="A21" s="89"/>
      <c r="B21" s="87"/>
      <c r="C21" s="87"/>
    </row>
    <row r="22" spans="1:3">
      <c r="A22" s="89"/>
      <c r="B22" s="87"/>
      <c r="C22" s="87"/>
    </row>
    <row r="23" spans="1:3">
      <c r="B23" s="87"/>
      <c r="C23" s="87"/>
    </row>
    <row r="24" spans="1:3">
      <c r="B24" s="87"/>
      <c r="C24" s="87"/>
    </row>
    <row r="25" spans="1:3">
      <c r="B25" s="87"/>
      <c r="C25" s="87"/>
    </row>
    <row r="26" spans="1:3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/>
  <cols>
    <col min="1" max="1" width="30.109375" style="35" customWidth="1"/>
    <col min="2" max="16384" width="11.44140625" style="35"/>
  </cols>
  <sheetData>
    <row r="1" spans="1:1">
      <c r="A1" s="40" t="s">
        <v>69</v>
      </c>
    </row>
    <row r="2" spans="1:1">
      <c r="A2" s="48" t="s">
        <v>197</v>
      </c>
    </row>
    <row r="3" spans="1:1">
      <c r="A3" s="48" t="s">
        <v>57</v>
      </c>
    </row>
    <row r="4" spans="1:1">
      <c r="A4" s="48" t="s">
        <v>34</v>
      </c>
    </row>
    <row r="5" spans="1:1">
      <c r="A5" s="48" t="s">
        <v>83</v>
      </c>
    </row>
    <row r="6" spans="1:1">
      <c r="A6" s="48" t="s">
        <v>82</v>
      </c>
    </row>
    <row r="7" spans="1:1">
      <c r="A7" s="48" t="s">
        <v>81</v>
      </c>
    </row>
    <row r="8" spans="1:1">
      <c r="A8" s="48" t="s">
        <v>79</v>
      </c>
    </row>
    <row r="9" spans="1:1">
      <c r="A9" s="48" t="s">
        <v>80</v>
      </c>
    </row>
    <row r="10" spans="1:1">
      <c r="A10" s="48"/>
    </row>
    <row r="11" spans="1:1">
      <c r="A11" s="48"/>
    </row>
    <row r="12" spans="1:1">
      <c r="A12" s="48"/>
    </row>
    <row r="13" spans="1:1">
      <c r="A13" s="48"/>
    </row>
    <row r="14" spans="1:1">
      <c r="A14" s="48"/>
    </row>
    <row r="15" spans="1:1">
      <c r="A15" s="48"/>
    </row>
    <row r="16" spans="1:1">
      <c r="A16" s="48"/>
    </row>
    <row r="17" spans="1:1">
      <c r="A17" s="48"/>
    </row>
    <row r="18" spans="1:1">
      <c r="A18" s="48"/>
    </row>
    <row r="19" spans="1:1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/>
  <sheetData>
    <row r="1" spans="1:6" ht="15.75" customHeight="1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>
      <c r="A2" s="3" t="s">
        <v>71</v>
      </c>
      <c r="B2" s="26">
        <f>'Baseline year population inputs'!C51</f>
        <v>6.638379278704992</v>
      </c>
      <c r="C2" s="26">
        <f>'Baseline year population inputs'!C52</f>
        <v>5.4873426170100004</v>
      </c>
      <c r="D2" s="26">
        <f>'Baseline year population inputs'!C53</f>
        <v>5.4873426170100004</v>
      </c>
      <c r="E2" s="26">
        <f>'Baseline year population inputs'!C54</f>
        <v>2.6336713681699999</v>
      </c>
      <c r="F2" s="26">
        <f>'Baseline year population inputs'!C55</f>
        <v>2.6336713681699999</v>
      </c>
    </row>
    <row r="3" spans="1:6" ht="15.75" customHeight="1">
      <c r="A3" s="3" t="s">
        <v>65</v>
      </c>
      <c r="B3" s="26">
        <f>frac_mam_1month * 2.6</f>
        <v>5.4079999999999996E-2</v>
      </c>
      <c r="C3" s="26">
        <f>frac_mam_1_5months * 2.6</f>
        <v>5.4079999999999996E-2</v>
      </c>
      <c r="D3" s="26">
        <f>frac_mam_6_11months * 2.6</f>
        <v>2.8080000000000001E-2</v>
      </c>
      <c r="E3" s="26">
        <f>frac_mam_12_23months * 2.6</f>
        <v>3.4840000000000003E-2</v>
      </c>
      <c r="F3" s="26">
        <f>frac_mam_24_59months * 2.6</f>
        <v>2.0997340000000003E-2</v>
      </c>
    </row>
    <row r="4" spans="1:6" ht="15.75" customHeight="1">
      <c r="A4" s="3" t="s">
        <v>66</v>
      </c>
      <c r="B4" s="26">
        <f>frac_sam_1month * 2.6</f>
        <v>2.938E-2</v>
      </c>
      <c r="C4" s="26">
        <f>frac_sam_1_5months * 2.6</f>
        <v>2.938E-2</v>
      </c>
      <c r="D4" s="26">
        <f>frac_sam_6_11months * 2.6</f>
        <v>1.4059291999999999E-2</v>
      </c>
      <c r="E4" s="26">
        <f>frac_sam_12_23months * 2.6</f>
        <v>1.0693695999999999E-2</v>
      </c>
      <c r="F4" s="26">
        <f>frac_sam_24_59months * 2.6</f>
        <v>1.9627400000000001E-3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>
      <c r="A2" s="4" t="s">
        <v>31</v>
      </c>
      <c r="B2" s="11" t="s">
        <v>61</v>
      </c>
      <c r="C2" s="93">
        <v>0</v>
      </c>
      <c r="D2" s="93">
        <f>food_insecure</f>
        <v>0.17199999999999999</v>
      </c>
      <c r="E2" s="93">
        <f>food_insecure</f>
        <v>0.17199999999999999</v>
      </c>
      <c r="F2" s="93">
        <f>food_insecure</f>
        <v>0.17199999999999999</v>
      </c>
      <c r="G2" s="93">
        <f>food_insecure</f>
        <v>0.17199999999999999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>
      <c r="B5" s="11" t="s">
        <v>136</v>
      </c>
      <c r="C5" s="93">
        <v>0</v>
      </c>
      <c r="D5" s="93">
        <v>0</v>
      </c>
      <c r="E5" s="93">
        <f>food_insecure</f>
        <v>0.17199999999999999</v>
      </c>
      <c r="F5" s="93">
        <f>food_insecure</f>
        <v>0.17199999999999999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>
      <c r="B7" s="33" t="s">
        <v>84</v>
      </c>
      <c r="C7" s="93">
        <f>diarrhoea_1mo</f>
        <v>6.638379278704992</v>
      </c>
      <c r="D7" s="93">
        <f>diarrhoea_1_5mo</f>
        <v>5.4873426170100004</v>
      </c>
      <c r="E7" s="93">
        <f>diarrhoea_6_11mo</f>
        <v>5.4873426170100004</v>
      </c>
      <c r="F7" s="93">
        <f>diarrhoea_12_23mo</f>
        <v>2.6336713681699999</v>
      </c>
      <c r="G7" s="93">
        <f>diarrhoea_24_59mo</f>
        <v>2.6336713681699999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>
      <c r="B8" s="11" t="s">
        <v>58</v>
      </c>
      <c r="C8" s="93">
        <v>0</v>
      </c>
      <c r="D8" s="93">
        <v>0</v>
      </c>
      <c r="E8" s="93">
        <f>food_insecure</f>
        <v>0.17199999999999999</v>
      </c>
      <c r="F8" s="93">
        <f>food_insecure</f>
        <v>0.17199999999999999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>
      <c r="B12" s="33" t="s">
        <v>85</v>
      </c>
      <c r="C12" s="93">
        <f>diarrhoea_1mo</f>
        <v>6.638379278704992</v>
      </c>
      <c r="D12" s="93">
        <f>diarrhoea_1_5mo</f>
        <v>5.4873426170100004</v>
      </c>
      <c r="E12" s="93">
        <f>diarrhoea_6_11mo</f>
        <v>5.4873426170100004</v>
      </c>
      <c r="F12" s="93">
        <f>diarrhoea_12_23mo</f>
        <v>2.6336713681699999</v>
      </c>
      <c r="G12" s="93">
        <f>diarrhoea_24_59mo</f>
        <v>2.6336713681699999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>
      <c r="B14" s="33"/>
    </row>
    <row r="15" spans="1:15" ht="15.75" customHeight="1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0.17199999999999999</v>
      </c>
      <c r="I15" s="93">
        <f>food_insecure</f>
        <v>0.17199999999999999</v>
      </c>
      <c r="J15" s="93">
        <f>food_insecure</f>
        <v>0.17199999999999999</v>
      </c>
      <c r="K15" s="93">
        <f>food_insecure</f>
        <v>0.17199999999999999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0.88900000000000001</v>
      </c>
      <c r="I18" s="93">
        <f>frac_PW_health_facility</f>
        <v>0.88900000000000001</v>
      </c>
      <c r="J18" s="93">
        <f>frac_PW_health_facility</f>
        <v>0.88900000000000001</v>
      </c>
      <c r="K18" s="93">
        <f>frac_PW_health_facility</f>
        <v>0.88900000000000001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>
      <c r="B23" s="33"/>
    </row>
    <row r="24" spans="1:15" ht="15.75" customHeight="1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0.24</v>
      </c>
      <c r="M24" s="93">
        <f>famplan_unmet_need</f>
        <v>0.24</v>
      </c>
      <c r="N24" s="93">
        <f>famplan_unmet_need</f>
        <v>0.24</v>
      </c>
      <c r="O24" s="93">
        <f>famplan_unmet_need</f>
        <v>0.24</v>
      </c>
    </row>
    <row r="25" spans="1:15" ht="15.75" customHeight="1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0.27163907315063496</v>
      </c>
      <c r="M25" s="93">
        <f>(1-food_insecure)*(0.49)+food_insecure*(0.7)</f>
        <v>0.52612000000000003</v>
      </c>
      <c r="N25" s="93">
        <f>(1-food_insecure)*(0.49)+food_insecure*(0.7)</f>
        <v>0.52612000000000003</v>
      </c>
      <c r="O25" s="93">
        <f>(1-food_insecure)*(0.49)+food_insecure*(0.7)</f>
        <v>0.52612000000000003</v>
      </c>
    </row>
    <row r="26" spans="1:15" ht="15.75" customHeight="1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0.11641674563598642</v>
      </c>
      <c r="M26" s="93">
        <f>(1-food_insecure)*(0.21)+food_insecure*(0.3)</f>
        <v>0.22548000000000001</v>
      </c>
      <c r="N26" s="93">
        <f>(1-food_insecure)*(0.21)+food_insecure*(0.3)</f>
        <v>0.22548000000000001</v>
      </c>
      <c r="O26" s="93">
        <f>(1-food_insecure)*(0.21)+food_insecure*(0.3)</f>
        <v>0.22548000000000001</v>
      </c>
    </row>
    <row r="27" spans="1:15" ht="15.75" customHeight="1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0.12825048614501963</v>
      </c>
      <c r="M27" s="93">
        <f>(1-food_insecure)*(0.3)</f>
        <v>0.24840000000000001</v>
      </c>
      <c r="N27" s="93">
        <f>(1-food_insecure)*(0.3)</f>
        <v>0.24840000000000001</v>
      </c>
      <c r="O27" s="93">
        <f>(1-food_insecure)*(0.3)</f>
        <v>0.24840000000000001</v>
      </c>
    </row>
    <row r="28" spans="1:15" ht="15.75" customHeight="1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0.48369369506835902</v>
      </c>
      <c r="M28" s="93">
        <v>0</v>
      </c>
      <c r="N28" s="93">
        <v>0</v>
      </c>
      <c r="O28" s="93">
        <v>0</v>
      </c>
    </row>
    <row r="29" spans="1:15" ht="15.75" customHeight="1">
      <c r="B29" s="11"/>
      <c r="C29" s="2"/>
      <c r="D29" s="2"/>
      <c r="E29" s="10"/>
      <c r="F29" s="10"/>
      <c r="G29" s="10"/>
      <c r="H29" s="10"/>
      <c r="I29" s="10"/>
    </row>
    <row r="30" spans="1:15" ht="15.75" customHeight="1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>
      <c r="D18" s="108"/>
      <c r="E18" s="108"/>
      <c r="F18" s="108"/>
      <c r="G18" s="108"/>
      <c r="H18" s="108"/>
    </row>
    <row r="19" spans="1:8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>
      <c r="D35" s="108"/>
      <c r="E35" s="108"/>
      <c r="F35" s="108"/>
      <c r="G35" s="108"/>
      <c r="H35" s="108"/>
    </row>
    <row r="36" spans="1:8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>
      <c r="A1" s="111" t="s">
        <v>222</v>
      </c>
    </row>
    <row r="2" spans="1:7" ht="15.75" customHeight="1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>
      <c r="A3" s="40" t="s">
        <v>223</v>
      </c>
      <c r="B3" s="116"/>
      <c r="C3" s="117"/>
      <c r="D3" s="118"/>
      <c r="E3" s="118"/>
      <c r="F3" s="118"/>
    </row>
    <row r="4" spans="1:7" ht="15.75" customHeight="1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>
      <c r="C8" s="122"/>
      <c r="D8" s="106"/>
      <c r="E8" s="106"/>
      <c r="F8" s="106"/>
    </row>
    <row r="9" spans="1:7" ht="15.75" customHeight="1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>
      <c r="C10" s="122"/>
      <c r="D10" s="106"/>
      <c r="E10" s="106"/>
      <c r="F10" s="106"/>
      <c r="G10" s="123"/>
    </row>
    <row r="11" spans="1:7" s="112" customFormat="1" ht="15" customHeight="1">
      <c r="A11" s="111" t="s">
        <v>225</v>
      </c>
      <c r="C11" s="124"/>
      <c r="D11" s="125"/>
      <c r="E11" s="125"/>
      <c r="F11" s="125"/>
      <c r="G11" s="126"/>
    </row>
    <row r="12" spans="1:7" ht="15.75" customHeight="1">
      <c r="A12" s="40" t="s">
        <v>226</v>
      </c>
      <c r="C12" s="122"/>
      <c r="D12" s="106"/>
      <c r="E12" s="106"/>
      <c r="F12" s="106"/>
      <c r="G12" s="123"/>
    </row>
    <row r="13" spans="1:7" ht="15.75" customHeight="1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>
      <c r="A16" s="40"/>
      <c r="B16" s="127"/>
      <c r="C16" s="128"/>
      <c r="D16" s="106"/>
      <c r="E16" s="106"/>
      <c r="F16" s="106"/>
      <c r="G16" s="123"/>
    </row>
    <row r="17" spans="1:7" ht="15.75" customHeight="1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>
      <c r="B26" s="127"/>
    </row>
    <row r="28" spans="1:7" ht="15.75" customHeight="1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>
      <c r="A1" s="111" t="s">
        <v>231</v>
      </c>
    </row>
    <row r="2" spans="1:16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>
      <c r="A28" s="111" t="s">
        <v>238</v>
      </c>
    </row>
    <row r="29" spans="1:16" s="36" customFormat="1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>
      <c r="C54" s="43"/>
      <c r="D54" s="43"/>
    </row>
    <row r="55" spans="1:16" s="112" customFormat="1">
      <c r="A55" s="111" t="s">
        <v>241</v>
      </c>
    </row>
    <row r="56" spans="1:16" s="36" customFormat="1" ht="26.4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>
      <c r="C63" s="43"/>
      <c r="D63" s="43"/>
    </row>
    <row r="64" spans="1:16" s="112" customFormat="1">
      <c r="A64" s="111" t="s">
        <v>245</v>
      </c>
    </row>
    <row r="65" spans="1:16" s="36" customFormat="1" ht="26.4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>
      <c r="A103" s="111" t="s">
        <v>247</v>
      </c>
    </row>
    <row r="104" spans="1:16" s="36" customFormat="1" ht="26.4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>
      <c r="A1" s="111" t="s">
        <v>248</v>
      </c>
    </row>
    <row r="2" spans="1:7" ht="14.25" customHeight="1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>
      <c r="A5" s="116" t="s">
        <v>252</v>
      </c>
    </row>
    <row r="6" spans="1:7" ht="14.25" customHeight="1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>
      <c r="B9" s="131"/>
      <c r="C9" s="131"/>
      <c r="D9" s="131"/>
      <c r="E9" s="131"/>
      <c r="F9" s="131"/>
      <c r="G9" s="131"/>
    </row>
    <row r="10" spans="1:7" s="112" customFormat="1" ht="14.25" customHeight="1">
      <c r="A10" s="111" t="s">
        <v>253</v>
      </c>
    </row>
    <row r="11" spans="1:7" ht="14.25" customHeight="1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>
      <c r="A12" s="116"/>
      <c r="B12" s="127"/>
    </row>
    <row r="13" spans="1:7" s="112" customFormat="1" ht="14.25" customHeight="1">
      <c r="A13" s="111" t="s">
        <v>254</v>
      </c>
    </row>
    <row r="14" spans="1:7" ht="14.25" customHeight="1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/>
    <row r="18" spans="1:6" s="112" customFormat="1" ht="14.25" customHeight="1">
      <c r="A18" s="111" t="s">
        <v>258</v>
      </c>
    </row>
    <row r="19" spans="1:6" s="116" customFormat="1" ht="14.25" customHeight="1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>
      <c r="A19" s="98"/>
    </row>
    <row r="20" spans="1:1" ht="15.75" customHeight="1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>
      <c r="A2" s="40" t="s">
        <v>261</v>
      </c>
    </row>
    <row r="3" spans="1:1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>
      <c r="A16" s="40" t="s">
        <v>262</v>
      </c>
      <c r="B16" s="61"/>
    </row>
    <row r="17" spans="2:1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>
      <c r="B25" s="43"/>
    </row>
    <row r="26" spans="2:15">
      <c r="B26" s="43"/>
    </row>
    <row r="27" spans="2:15">
      <c r="B27" s="43"/>
    </row>
    <row r="28" spans="2:1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>
      <c r="A2" s="40" t="s">
        <v>263</v>
      </c>
    </row>
    <row r="3" spans="1:7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>
      <c r="A4" s="40" t="s">
        <v>264</v>
      </c>
      <c r="B4" s="61"/>
      <c r="C4" s="141"/>
      <c r="D4" s="143"/>
      <c r="E4" s="143"/>
      <c r="F4" s="143"/>
      <c r="G4" s="143"/>
    </row>
    <row r="5" spans="1:7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/>
  <sheetData>
    <row r="1" spans="1:1">
      <c r="A1" s="12" t="s">
        <v>201</v>
      </c>
    </row>
    <row r="2" spans="1:1">
      <c r="A2" s="12" t="s">
        <v>202</v>
      </c>
    </row>
    <row r="3" spans="1:1">
      <c r="A3" s="12" t="s">
        <v>203</v>
      </c>
    </row>
    <row r="4" spans="1:1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2020-09-01T10:34:13Z</dcterms:modified>
</cp:coreProperties>
</file>