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94418C4-9CEA-49D2-AB80-83C076EBA818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<sst xmlns="http://schemas.openxmlformats.org/spreadsheetml/2006/main" count="1109" uniqueCount="272">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</sst>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1748806</v>
      </c>
    </row>
    <row r="8" spans="1:3" ht="15" customHeight="1">
      <c r="B8" s="7" t="s">
        <v>106</v>
      </c>
      <c r="C8" s="66">
        <v>0.55500000000000005</v>
      </c>
    </row>
    <row r="9" spans="1:3" ht="15" customHeight="1">
      <c r="B9" s="9" t="s">
        <v>107</v>
      </c>
      <c r="C9" s="67">
        <v>7.0000000000000007E-2</v>
      </c>
    </row>
    <row r="10" spans="1:3" ht="15" customHeight="1">
      <c r="B10" s="9" t="s">
        <v>105</v>
      </c>
      <c r="C10" s="67">
        <v>0.29895069122314499</v>
      </c>
    </row>
    <row r="11" spans="1:3" ht="15" customHeight="1">
      <c r="B11" s="7" t="s">
        <v>108</v>
      </c>
      <c r="C11" s="66">
        <v>0.439</v>
      </c>
    </row>
    <row r="12" spans="1:3" ht="15" customHeight="1">
      <c r="B12" s="7" t="s">
        <v>109</v>
      </c>
      <c r="C12" s="66">
        <v>0.53900000000000003</v>
      </c>
    </row>
    <row r="13" spans="1:3" ht="15" customHeight="1">
      <c r="B13" s="7" t="s">
        <v>110</v>
      </c>
      <c r="C13" s="66">
        <v>0.34100000000000003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4.6199999999999998E-2</v>
      </c>
    </row>
    <row r="24" spans="1:3" ht="15" customHeight="1">
      <c r="B24" s="20" t="s">
        <v>102</v>
      </c>
      <c r="C24" s="67">
        <v>0.50180000000000002</v>
      </c>
    </row>
    <row r="25" spans="1:3" ht="15" customHeight="1">
      <c r="B25" s="20" t="s">
        <v>103</v>
      </c>
      <c r="C25" s="67">
        <v>0.36329999999999996</v>
      </c>
    </row>
    <row r="26" spans="1:3" ht="15" customHeight="1">
      <c r="B26" s="20" t="s">
        <v>104</v>
      </c>
      <c r="C26" s="67">
        <v>8.8699999999999987E-2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0.253</v>
      </c>
    </row>
    <row r="30" spans="1:3" ht="14.25" customHeight="1">
      <c r="B30" s="30" t="s">
        <v>76</v>
      </c>
      <c r="C30" s="69">
        <v>5.5E-2</v>
      </c>
    </row>
    <row r="31" spans="1:3" ht="14.25" customHeight="1">
      <c r="B31" s="30" t="s">
        <v>77</v>
      </c>
      <c r="C31" s="69">
        <v>0.12300000000000001</v>
      </c>
    </row>
    <row r="32" spans="1:3" ht="14.25" customHeight="1">
      <c r="B32" s="30" t="s">
        <v>78</v>
      </c>
      <c r="C32" s="69">
        <v>0.56899999998509887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16.399999999999999</v>
      </c>
    </row>
    <row r="38" spans="1:5" ht="15" customHeight="1">
      <c r="B38" s="16" t="s">
        <v>91</v>
      </c>
      <c r="C38" s="68">
        <v>28.9</v>
      </c>
      <c r="D38" s="17"/>
      <c r="E38" s="18"/>
    </row>
    <row r="39" spans="1:5" ht="15" customHeight="1">
      <c r="B39" s="16" t="s">
        <v>90</v>
      </c>
      <c r="C39" s="68">
        <v>37.9</v>
      </c>
      <c r="D39" s="17"/>
      <c r="E39" s="17"/>
    </row>
    <row r="40" spans="1:5" ht="15" customHeight="1">
      <c r="B40" s="16" t="s">
        <v>171</v>
      </c>
      <c r="C40" s="68">
        <v>2.9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7.9899999999999999E-2</v>
      </c>
      <c r="D46" s="17"/>
    </row>
    <row r="47" spans="1:5" ht="15.75" customHeight="1">
      <c r="B47" s="16" t="s">
        <v>12</v>
      </c>
      <c r="C47" s="67">
        <v>0.108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0.79680000000000006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2.7937927780425</v>
      </c>
      <c r="D51" s="17"/>
    </row>
    <row r="52" spans="1:4" ht="15" customHeight="1">
      <c r="B52" s="16" t="s">
        <v>125</v>
      </c>
      <c r="C52" s="65">
        <v>2.7115984105100002</v>
      </c>
    </row>
    <row r="53" spans="1:4" ht="15.75" customHeight="1">
      <c r="B53" s="16" t="s">
        <v>126</v>
      </c>
      <c r="C53" s="65">
        <v>2.7115984105100002</v>
      </c>
    </row>
    <row r="54" spans="1:4" ht="15.75" customHeight="1">
      <c r="B54" s="16" t="s">
        <v>127</v>
      </c>
      <c r="C54" s="65">
        <v>1.8062169752699899</v>
      </c>
    </row>
    <row r="55" spans="1:4" ht="15.75" customHeight="1">
      <c r="B55" s="16" t="s">
        <v>128</v>
      </c>
      <c r="C55" s="65">
        <v>1.8062169752699899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0.56162384870019422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2.7937927780425</v>
      </c>
      <c r="C2" s="26">
        <f>'Baseline year population inputs'!C52</f>
        <v>2.7115984105100002</v>
      </c>
      <c r="D2" s="26">
        <f>'Baseline year population inputs'!C53</f>
        <v>2.7115984105100002</v>
      </c>
      <c r="E2" s="26">
        <f>'Baseline year population inputs'!C54</f>
        <v>1.8062169752699899</v>
      </c>
      <c r="F2" s="26">
        <f>'Baseline year population inputs'!C55</f>
        <v>1.8062169752699899</v>
      </c>
    </row>
    <row r="3" spans="1:6" ht="15.75" customHeight="1">
      <c r="A3" s="3" t="s">
        <v>65</v>
      </c>
      <c r="B3" s="26">
        <f>frac_mam_1month * 2.6</f>
        <v>9.6720000000000014E-2</v>
      </c>
      <c r="C3" s="26">
        <f>frac_mam_1_5months * 2.6</f>
        <v>9.6720000000000014E-2</v>
      </c>
      <c r="D3" s="26">
        <f>frac_mam_6_11months * 2.6</f>
        <v>7.8259999999999996E-2</v>
      </c>
      <c r="E3" s="26">
        <f>frac_mam_12_23months * 2.6</f>
        <v>6.9419999999999996E-2</v>
      </c>
      <c r="F3" s="26">
        <f>frac_mam_24_59months * 2.6</f>
        <v>1.854242E-2</v>
      </c>
    </row>
    <row r="4" spans="1:6" ht="15.75" customHeight="1">
      <c r="A4" s="3" t="s">
        <v>66</v>
      </c>
      <c r="B4" s="26">
        <f>frac_sam_1month * 2.6</f>
        <v>4.9140000000000003E-2</v>
      </c>
      <c r="C4" s="26">
        <f>frac_sam_1_5months * 2.6</f>
        <v>4.9140000000000003E-2</v>
      </c>
      <c r="D4" s="26">
        <f>frac_sam_6_11months * 2.6</f>
        <v>4.7840000000000001E-2</v>
      </c>
      <c r="E4" s="26">
        <f>frac_sam_12_23months * 2.6</f>
        <v>1.6538912000000003E-2</v>
      </c>
      <c r="F4" s="26">
        <f>frac_sam_24_59months * 2.6</f>
        <v>9.2094600000000009E-3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0.55500000000000005</v>
      </c>
      <c r="E2" s="93">
        <f>food_insecure</f>
        <v>0.55500000000000005</v>
      </c>
      <c r="F2" s="93">
        <f>food_insecure</f>
        <v>0.55500000000000005</v>
      </c>
      <c r="G2" s="93">
        <f>food_insecure</f>
        <v>0.55500000000000005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0.55500000000000005</v>
      </c>
      <c r="F5" s="93">
        <f>food_insecure</f>
        <v>0.55500000000000005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2.7937927780425</v>
      </c>
      <c r="D7" s="93">
        <f>diarrhoea_1_5mo</f>
        <v>2.7115984105100002</v>
      </c>
      <c r="E7" s="93">
        <f>diarrhoea_6_11mo</f>
        <v>2.7115984105100002</v>
      </c>
      <c r="F7" s="93">
        <f>diarrhoea_12_23mo</f>
        <v>1.8062169752699899</v>
      </c>
      <c r="G7" s="93">
        <f>diarrhoea_24_59mo</f>
        <v>1.8062169752699899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0.55500000000000005</v>
      </c>
      <c r="F8" s="93">
        <f>food_insecure</f>
        <v>0.55500000000000005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2.7937927780425</v>
      </c>
      <c r="D12" s="93">
        <f>diarrhoea_1_5mo</f>
        <v>2.7115984105100002</v>
      </c>
      <c r="E12" s="93">
        <f>diarrhoea_6_11mo</f>
        <v>2.7115984105100002</v>
      </c>
      <c r="F12" s="93">
        <f>diarrhoea_12_23mo</f>
        <v>1.8062169752699899</v>
      </c>
      <c r="G12" s="93">
        <f>diarrhoea_24_59mo</f>
        <v>1.8062169752699899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0.55500000000000005</v>
      </c>
      <c r="I15" s="93">
        <f>food_insecure</f>
        <v>0.55500000000000005</v>
      </c>
      <c r="J15" s="93">
        <f>food_insecure</f>
        <v>0.55500000000000005</v>
      </c>
      <c r="K15" s="93">
        <f>food_insecure</f>
        <v>0.55500000000000005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0.439</v>
      </c>
      <c r="I18" s="93">
        <f>frac_PW_health_facility</f>
        <v>0.439</v>
      </c>
      <c r="J18" s="93">
        <f>frac_PW_health_facility</f>
        <v>0.439</v>
      </c>
      <c r="K18" s="93">
        <f>frac_PW_health_facility</f>
        <v>0.439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7.0000000000000007E-2</v>
      </c>
      <c r="I19" s="93">
        <f>frac_malaria_risk</f>
        <v>7.0000000000000007E-2</v>
      </c>
      <c r="J19" s="93">
        <f>frac_malaria_risk</f>
        <v>7.0000000000000007E-2</v>
      </c>
      <c r="K19" s="93">
        <f>frac_malaria_risk</f>
        <v>7.0000000000000007E-2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0.42522145823860141</v>
      </c>
      <c r="M25" s="93">
        <f>(1-food_insecure)*(0.49)+food_insecure*(0.7)</f>
        <v>0.60654999999999992</v>
      </c>
      <c r="N25" s="93">
        <f>(1-food_insecure)*(0.49)+food_insecure*(0.7)</f>
        <v>0.60654999999999992</v>
      </c>
      <c r="O25" s="93">
        <f>(1-food_insecure)*(0.49)+food_insecure*(0.7)</f>
        <v>0.60654999999999992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0.18223776781654347</v>
      </c>
      <c r="M26" s="93">
        <f>(1-food_insecure)*(0.21)+food_insecure*(0.3)</f>
        <v>0.25995000000000001</v>
      </c>
      <c r="N26" s="93">
        <f>(1-food_insecure)*(0.21)+food_insecure*(0.3)</f>
        <v>0.25995000000000001</v>
      </c>
      <c r="O26" s="93">
        <f>(1-food_insecure)*(0.21)+food_insecure*(0.3)</f>
        <v>0.25995000000000001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9.3590082721710127E-2</v>
      </c>
      <c r="M27" s="93">
        <f>(1-food_insecure)*(0.3)</f>
        <v>0.13349999999999998</v>
      </c>
      <c r="N27" s="93">
        <f>(1-food_insecure)*(0.3)</f>
        <v>0.13349999999999998</v>
      </c>
      <c r="O27" s="93">
        <f>(1-food_insecure)*(0.3)</f>
        <v>0.13349999999999998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0.29895069122314499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7.0000000000000007E-2</v>
      </c>
      <c r="D34" s="93">
        <f t="shared" si="3"/>
        <v>7.0000000000000007E-2</v>
      </c>
      <c r="E34" s="93">
        <f t="shared" si="3"/>
        <v>7.0000000000000007E-2</v>
      </c>
      <c r="F34" s="93">
        <f t="shared" si="3"/>
        <v>7.0000000000000007E-2</v>
      </c>
      <c r="G34" s="93">
        <f t="shared" si="3"/>
        <v>7.0000000000000007E-2</v>
      </c>
      <c r="H34" s="93">
        <f t="shared" si="3"/>
        <v>7.0000000000000007E-2</v>
      </c>
      <c r="I34" s="93">
        <f t="shared" si="3"/>
        <v>7.0000000000000007E-2</v>
      </c>
      <c r="J34" s="93">
        <f t="shared" si="3"/>
        <v>7.0000000000000007E-2</v>
      </c>
      <c r="K34" s="93">
        <f t="shared" si="3"/>
        <v>7.0000000000000007E-2</v>
      </c>
      <c r="L34" s="93">
        <f t="shared" si="3"/>
        <v>7.0000000000000007E-2</v>
      </c>
      <c r="M34" s="93">
        <f t="shared" si="3"/>
        <v>7.0000000000000007E-2</v>
      </c>
      <c r="N34" s="93">
        <f t="shared" si="3"/>
        <v>7.0000000000000007E-2</v>
      </c>
      <c r="O34" s="93">
        <f t="shared" si="3"/>
        <v>7.0000000000000007E-2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417667</v>
      </c>
      <c r="C2" s="75">
        <v>697000</v>
      </c>
      <c r="D2" s="75">
        <v>1106000</v>
      </c>
      <c r="E2" s="75">
        <v>14200</v>
      </c>
      <c r="F2" s="75">
        <v>13300</v>
      </c>
      <c r="G2" s="22">
        <f t="shared" ref="G2:G40" si="0">C2+D2+E2+F2</f>
        <v>1830500</v>
      </c>
      <c r="H2" s="22">
        <f t="shared" ref="H2:H40" si="1">(B2 + stillbirth*B2/(1000-stillbirth))/(1-abortion)</f>
        <v>488528.55550448038</v>
      </c>
      <c r="I2" s="22">
        <f>G2-H2</f>
        <v>1341971.4444955196</v>
      </c>
    </row>
    <row r="3" spans="1:9" ht="15.75" customHeight="1">
      <c r="A3" s="92">
        <f t="shared" ref="A3:A40" si="2">IF($A$2+ROW(A3)-2&lt;=end_year,A2+1,"")</f>
        <v>2021</v>
      </c>
      <c r="B3" s="74">
        <v>418966</v>
      </c>
      <c r="C3" s="75">
        <v>718000</v>
      </c>
      <c r="D3" s="75">
        <v>1133000</v>
      </c>
      <c r="E3" s="75">
        <v>14300</v>
      </c>
      <c r="F3" s="75">
        <v>13400</v>
      </c>
      <c r="G3" s="22">
        <f t="shared" si="0"/>
        <v>1878700</v>
      </c>
      <c r="H3" s="22">
        <f t="shared" si="1"/>
        <v>490047.94438030804</v>
      </c>
      <c r="I3" s="22">
        <f t="shared" ref="I3:I15" si="3">G3-H3</f>
        <v>1388652.055619692</v>
      </c>
    </row>
    <row r="4" spans="1:9" ht="15.75" customHeight="1">
      <c r="A4" s="92">
        <f t="shared" si="2"/>
        <v>2022</v>
      </c>
      <c r="B4" s="74">
        <v>420201</v>
      </c>
      <c r="C4" s="75">
        <v>739000</v>
      </c>
      <c r="D4" s="75">
        <v>1165000</v>
      </c>
      <c r="E4" s="75">
        <v>14400</v>
      </c>
      <c r="F4" s="75">
        <v>13500</v>
      </c>
      <c r="G4" s="22">
        <f t="shared" si="0"/>
        <v>1931900</v>
      </c>
      <c r="H4" s="22">
        <f t="shared" si="1"/>
        <v>491492.47498973622</v>
      </c>
      <c r="I4" s="22">
        <f t="shared" si="3"/>
        <v>1440407.5250102638</v>
      </c>
    </row>
    <row r="5" spans="1:9" ht="15.75" customHeight="1">
      <c r="A5" s="92" t="str">
        <f t="shared" si="2"/>
        <v/>
      </c>
      <c r="B5" s="74">
        <v>378814.98180000001</v>
      </c>
      <c r="C5" s="75">
        <v>761000</v>
      </c>
      <c r="D5" s="75">
        <v>1202000</v>
      </c>
      <c r="E5" s="75">
        <v>14600</v>
      </c>
      <c r="F5" s="75">
        <v>13700</v>
      </c>
      <c r="G5" s="22">
        <f t="shared" si="0"/>
        <v>1991300</v>
      </c>
      <c r="H5" s="22">
        <f t="shared" si="1"/>
        <v>443084.88787050458</v>
      </c>
      <c r="I5" s="22">
        <f t="shared" si="3"/>
        <v>1548215.1121294955</v>
      </c>
    </row>
    <row r="6" spans="1:9" ht="15.75" customHeight="1">
      <c r="A6" s="92" t="str">
        <f t="shared" si="2"/>
        <v/>
      </c>
      <c r="B6" s="74">
        <v>379864.25680000003</v>
      </c>
      <c r="C6" s="75">
        <v>781000</v>
      </c>
      <c r="D6" s="75">
        <v>1241000</v>
      </c>
      <c r="E6" s="75">
        <v>14800</v>
      </c>
      <c r="F6" s="75">
        <v>13800</v>
      </c>
      <c r="G6" s="22">
        <f t="shared" si="0"/>
        <v>2050600</v>
      </c>
      <c r="H6" s="22">
        <f t="shared" si="1"/>
        <v>444312.18329982262</v>
      </c>
      <c r="I6" s="22">
        <f t="shared" si="3"/>
        <v>1606287.8167001773</v>
      </c>
    </row>
    <row r="7" spans="1:9" ht="15.75" customHeight="1">
      <c r="A7" s="92" t="str">
        <f t="shared" si="2"/>
        <v/>
      </c>
      <c r="B7" s="74">
        <v>380660.11200000002</v>
      </c>
      <c r="C7" s="75">
        <v>798000</v>
      </c>
      <c r="D7" s="75">
        <v>1280000</v>
      </c>
      <c r="E7" s="75">
        <v>14800</v>
      </c>
      <c r="F7" s="75">
        <v>13800</v>
      </c>
      <c r="G7" s="22">
        <f t="shared" si="0"/>
        <v>2106600</v>
      </c>
      <c r="H7" s="22">
        <f t="shared" si="1"/>
        <v>445243.06362133886</v>
      </c>
      <c r="I7" s="22">
        <f t="shared" si="3"/>
        <v>1661356.9363786611</v>
      </c>
    </row>
    <row r="8" spans="1:9" ht="15.75" customHeight="1">
      <c r="A8" s="92" t="str">
        <f t="shared" si="2"/>
        <v/>
      </c>
      <c r="B8" s="74">
        <v>383729.33100000001</v>
      </c>
      <c r="C8" s="75">
        <v>812000</v>
      </c>
      <c r="D8" s="75">
        <v>1320000</v>
      </c>
      <c r="E8" s="75">
        <v>15100</v>
      </c>
      <c r="F8" s="75">
        <v>13900</v>
      </c>
      <c r="G8" s="22">
        <f t="shared" si="0"/>
        <v>2161000</v>
      </c>
      <c r="H8" s="22">
        <f t="shared" si="1"/>
        <v>448833.00758290844</v>
      </c>
      <c r="I8" s="22">
        <f t="shared" si="3"/>
        <v>1712166.9924170915</v>
      </c>
    </row>
    <row r="9" spans="1:9" ht="15.75" customHeight="1">
      <c r="A9" s="92" t="str">
        <f t="shared" si="2"/>
        <v/>
      </c>
      <c r="B9" s="74">
        <v>386667.99599999998</v>
      </c>
      <c r="C9" s="75">
        <v>823000</v>
      </c>
      <c r="D9" s="75">
        <v>1359000</v>
      </c>
      <c r="E9" s="75">
        <v>15200</v>
      </c>
      <c r="F9" s="75">
        <v>14000</v>
      </c>
      <c r="G9" s="22">
        <f t="shared" si="0"/>
        <v>2211200</v>
      </c>
      <c r="H9" s="22">
        <f t="shared" si="1"/>
        <v>452270.24769898551</v>
      </c>
      <c r="I9" s="22">
        <f t="shared" si="3"/>
        <v>1758929.7523010145</v>
      </c>
    </row>
    <row r="10" spans="1:9" ht="15.75" customHeight="1">
      <c r="A10" s="92" t="str">
        <f t="shared" si="2"/>
        <v/>
      </c>
      <c r="B10" s="74">
        <v>389449.00400000007</v>
      </c>
      <c r="C10" s="75">
        <v>832000</v>
      </c>
      <c r="D10" s="75">
        <v>1397000</v>
      </c>
      <c r="E10" s="75">
        <v>15400</v>
      </c>
      <c r="F10" s="75">
        <v>14100</v>
      </c>
      <c r="G10" s="22">
        <f t="shared" si="0"/>
        <v>2258500</v>
      </c>
      <c r="H10" s="22">
        <f t="shared" si="1"/>
        <v>455523.0826634104</v>
      </c>
      <c r="I10" s="22">
        <f t="shared" si="3"/>
        <v>1802976.9173365897</v>
      </c>
    </row>
    <row r="11" spans="1:9" ht="15.75" customHeight="1">
      <c r="A11" s="92" t="str">
        <f t="shared" si="2"/>
        <v/>
      </c>
      <c r="B11" s="74">
        <v>392071.42500000005</v>
      </c>
      <c r="C11" s="75">
        <v>839000</v>
      </c>
      <c r="D11" s="75">
        <v>1435000</v>
      </c>
      <c r="E11" s="75">
        <v>15400</v>
      </c>
      <c r="F11" s="75">
        <v>14100</v>
      </c>
      <c r="G11" s="22">
        <f t="shared" si="0"/>
        <v>2303500</v>
      </c>
      <c r="H11" s="22">
        <f t="shared" si="1"/>
        <v>458590.42469199927</v>
      </c>
      <c r="I11" s="22">
        <f t="shared" si="3"/>
        <v>1844909.5753080007</v>
      </c>
    </row>
    <row r="12" spans="1:9" ht="15.75" customHeight="1">
      <c r="A12" s="92" t="str">
        <f t="shared" si="2"/>
        <v/>
      </c>
      <c r="B12" s="74">
        <v>394558.95199999999</v>
      </c>
      <c r="C12" s="75">
        <v>846000</v>
      </c>
      <c r="D12" s="75">
        <v>1471000</v>
      </c>
      <c r="E12" s="75">
        <v>15400</v>
      </c>
      <c r="F12" s="75">
        <v>14200</v>
      </c>
      <c r="G12" s="22">
        <f t="shared" si="0"/>
        <v>2346600</v>
      </c>
      <c r="H12" s="22">
        <f t="shared" si="1"/>
        <v>461499.98654890526</v>
      </c>
      <c r="I12" s="22">
        <f t="shared" si="3"/>
        <v>1885100.0134510947</v>
      </c>
    </row>
    <row r="13" spans="1:9" ht="15.75" customHeight="1">
      <c r="A13" s="92" t="str">
        <f t="shared" si="2"/>
        <v/>
      </c>
      <c r="B13" s="74">
        <v>677000</v>
      </c>
      <c r="C13" s="75">
        <v>1085000</v>
      </c>
      <c r="D13" s="75">
        <v>14100</v>
      </c>
      <c r="E13" s="75">
        <v>13200</v>
      </c>
      <c r="F13" s="75">
        <v>4.9334369000000003E-2</v>
      </c>
      <c r="G13" s="22">
        <f t="shared" si="0"/>
        <v>1112300.0493343689</v>
      </c>
      <c r="H13" s="22">
        <f t="shared" si="1"/>
        <v>791860.09925738268</v>
      </c>
      <c r="I13" s="22">
        <f t="shared" si="3"/>
        <v>320439.95007698622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4.9334369000000003E-2</v>
      </c>
    </row>
    <row r="4" spans="1:8" ht="15.75" customHeight="1">
      <c r="B4" s="24" t="s">
        <v>7</v>
      </c>
      <c r="C4" s="76">
        <v>0.2058203545156542</v>
      </c>
    </row>
    <row r="5" spans="1:8" ht="15.75" customHeight="1">
      <c r="B5" s="24" t="s">
        <v>8</v>
      </c>
      <c r="C5" s="76">
        <v>0.11203026088282569</v>
      </c>
    </row>
    <row r="6" spans="1:8" ht="15.75" customHeight="1">
      <c r="B6" s="24" t="s">
        <v>10</v>
      </c>
      <c r="C6" s="76">
        <v>0.13759351155254931</v>
      </c>
    </row>
    <row r="7" spans="1:8" ht="15.75" customHeight="1">
      <c r="B7" s="24" t="s">
        <v>13</v>
      </c>
      <c r="C7" s="76">
        <v>0.12679702963916722</v>
      </c>
    </row>
    <row r="8" spans="1:8" ht="15.75" customHeight="1">
      <c r="B8" s="24" t="s">
        <v>14</v>
      </c>
      <c r="C8" s="76">
        <v>1.0959959678025977E-2</v>
      </c>
    </row>
    <row r="9" spans="1:8" ht="15.75" customHeight="1">
      <c r="B9" s="24" t="s">
        <v>27</v>
      </c>
      <c r="C9" s="76">
        <v>0.1194131234005685</v>
      </c>
    </row>
    <row r="10" spans="1:8" ht="15.75" customHeight="1">
      <c r="B10" s="24" t="s">
        <v>15</v>
      </c>
      <c r="C10" s="76">
        <v>0.23805139133120901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0.15731500072646501</v>
      </c>
      <c r="D14" s="76">
        <v>0.15731500072646501</v>
      </c>
      <c r="E14" s="76">
        <v>0.13677326780372001</v>
      </c>
      <c r="F14" s="76">
        <v>0.13677326780372001</v>
      </c>
    </row>
    <row r="15" spans="1:8" ht="15.75" customHeight="1">
      <c r="B15" s="24" t="s">
        <v>16</v>
      </c>
      <c r="C15" s="76">
        <v>0.23316052940766999</v>
      </c>
      <c r="D15" s="76">
        <v>0.23316052940766999</v>
      </c>
      <c r="E15" s="76">
        <v>0.15970393624520801</v>
      </c>
      <c r="F15" s="76">
        <v>0.15970393624520801</v>
      </c>
    </row>
    <row r="16" spans="1:8" ht="15.75" customHeight="1">
      <c r="B16" s="24" t="s">
        <v>17</v>
      </c>
      <c r="C16" s="76">
        <v>5.0028072185669903E-2</v>
      </c>
      <c r="D16" s="76">
        <v>5.0028072185669903E-2</v>
      </c>
      <c r="E16" s="76">
        <v>5.1754290403411299E-2</v>
      </c>
      <c r="F16" s="76">
        <v>5.1754290403411299E-2</v>
      </c>
    </row>
    <row r="17" spans="1:8" ht="15.75" customHeight="1">
      <c r="B17" s="24" t="s">
        <v>18</v>
      </c>
      <c r="C17" s="76">
        <v>4.7149498997214202E-3</v>
      </c>
      <c r="D17" s="76">
        <v>4.7149498997214202E-3</v>
      </c>
      <c r="E17" s="76">
        <v>1.3548575547172601E-2</v>
      </c>
      <c r="F17" s="76">
        <v>1.3548575547172601E-2</v>
      </c>
    </row>
    <row r="18" spans="1:8" ht="15.75" customHeight="1">
      <c r="B18" s="24" t="s">
        <v>19</v>
      </c>
      <c r="C18" s="76">
        <v>7.1174276949606305E-2</v>
      </c>
      <c r="D18" s="76">
        <v>7.1174276949606305E-2</v>
      </c>
      <c r="E18" s="76">
        <v>0.10498019322926</v>
      </c>
      <c r="F18" s="76">
        <v>0.10498019322926</v>
      </c>
    </row>
    <row r="19" spans="1:8" ht="15.75" customHeight="1">
      <c r="B19" s="24" t="s">
        <v>20</v>
      </c>
      <c r="C19" s="76">
        <v>1.6231871545766101E-2</v>
      </c>
      <c r="D19" s="76">
        <v>1.6231871545766101E-2</v>
      </c>
      <c r="E19" s="76">
        <v>1.95918288459653E-2</v>
      </c>
      <c r="F19" s="76">
        <v>1.95918288459653E-2</v>
      </c>
    </row>
    <row r="20" spans="1:8" ht="15.75" customHeight="1">
      <c r="B20" s="24" t="s">
        <v>21</v>
      </c>
      <c r="C20" s="76">
        <v>2.5943941893756501E-2</v>
      </c>
      <c r="D20" s="76">
        <v>2.5943941893756501E-2</v>
      </c>
      <c r="E20" s="76">
        <v>1.21988732905362E-2</v>
      </c>
      <c r="F20" s="76">
        <v>1.21988732905362E-2</v>
      </c>
    </row>
    <row r="21" spans="1:8" ht="15.75" customHeight="1">
      <c r="B21" s="24" t="s">
        <v>22</v>
      </c>
      <c r="C21" s="76">
        <v>3.3314545833828799E-2</v>
      </c>
      <c r="D21" s="76">
        <v>3.3314545833828799E-2</v>
      </c>
      <c r="E21" s="76">
        <v>9.657845217337141E-2</v>
      </c>
      <c r="F21" s="76">
        <v>9.657845217337141E-2</v>
      </c>
    </row>
    <row r="22" spans="1:8" ht="15.75" customHeight="1">
      <c r="B22" s="24" t="s">
        <v>23</v>
      </c>
      <c r="C22" s="76">
        <v>0.408116811557516</v>
      </c>
      <c r="D22" s="76">
        <v>0.408116811557516</v>
      </c>
      <c r="E22" s="76">
        <v>0.40487058246135521</v>
      </c>
      <c r="F22" s="76">
        <v>0.40487058246135521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8.8000000000000009E-2</v>
      </c>
    </row>
    <row r="27" spans="1:8" ht="15.75" customHeight="1">
      <c r="B27" s="24" t="s">
        <v>39</v>
      </c>
      <c r="C27" s="76">
        <v>8.8999999999999999E-3</v>
      </c>
    </row>
    <row r="28" spans="1:8" ht="15.75" customHeight="1">
      <c r="B28" s="24" t="s">
        <v>40</v>
      </c>
      <c r="C28" s="76">
        <v>0.15479999999999999</v>
      </c>
    </row>
    <row r="29" spans="1:8" ht="15.75" customHeight="1">
      <c r="B29" s="24" t="s">
        <v>41</v>
      </c>
      <c r="C29" s="76">
        <v>0.16800000000000001</v>
      </c>
    </row>
    <row r="30" spans="1:8" ht="15.75" customHeight="1">
      <c r="B30" s="24" t="s">
        <v>42</v>
      </c>
      <c r="C30" s="76">
        <v>0.1045</v>
      </c>
    </row>
    <row r="31" spans="1:8" ht="15.75" customHeight="1">
      <c r="B31" s="24" t="s">
        <v>43</v>
      </c>
      <c r="C31" s="76">
        <v>0.10830000000000001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8.4100000000000008E-2</v>
      </c>
    </row>
    <row r="34" spans="2:3" ht="15.75" customHeight="1">
      <c r="B34" s="24" t="s">
        <v>46</v>
      </c>
      <c r="C34" s="76">
        <v>0.26469999999776483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0.4721544230614525</v>
      </c>
      <c r="D2" s="77">
        <v>0.65129999999999999</v>
      </c>
      <c r="E2" s="77">
        <v>0.51800000000000002</v>
      </c>
      <c r="F2" s="77">
        <v>0.2792</v>
      </c>
      <c r="G2" s="77">
        <v>0.245</v>
      </c>
    </row>
    <row r="3" spans="1:15" ht="15.75" customHeight="1">
      <c r="A3" s="5"/>
      <c r="B3" s="11" t="s">
        <v>118</v>
      </c>
      <c r="C3" s="77">
        <v>0.2225</v>
      </c>
      <c r="D3" s="77">
        <v>0.2225</v>
      </c>
      <c r="E3" s="77">
        <v>0.27260000000000001</v>
      </c>
      <c r="F3" s="77">
        <v>0.24829999999999999</v>
      </c>
      <c r="G3" s="77">
        <v>0.32400000000000001</v>
      </c>
    </row>
    <row r="4" spans="1:15" ht="15.75" customHeight="1">
      <c r="A4" s="5"/>
      <c r="B4" s="11" t="s">
        <v>116</v>
      </c>
      <c r="C4" s="78">
        <v>7.4800000000000005E-2</v>
      </c>
      <c r="D4" s="78">
        <v>7.4900000000000008E-2</v>
      </c>
      <c r="E4" s="78">
        <v>0.12590000000000001</v>
      </c>
      <c r="F4" s="78">
        <v>0.30649999999999999</v>
      </c>
      <c r="G4" s="78">
        <v>0.27550000000000002</v>
      </c>
    </row>
    <row r="5" spans="1:15" ht="15.75" customHeight="1">
      <c r="A5" s="5"/>
      <c r="B5" s="11" t="s">
        <v>119</v>
      </c>
      <c r="C5" s="78">
        <v>5.1200000000000002E-2</v>
      </c>
      <c r="D5" s="78">
        <v>5.1299999999999998E-2</v>
      </c>
      <c r="E5" s="78">
        <v>8.3599999999999994E-2</v>
      </c>
      <c r="F5" s="78">
        <v>0.1661</v>
      </c>
      <c r="G5" s="78">
        <v>0.15560000000000002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0.87019999999999997</v>
      </c>
      <c r="D8" s="77">
        <v>0.87019999999999997</v>
      </c>
      <c r="E8" s="77">
        <v>0.8284999999999999</v>
      </c>
      <c r="F8" s="77">
        <v>0.89060000000000006</v>
      </c>
      <c r="G8" s="77">
        <v>0.93220000000000003</v>
      </c>
    </row>
    <row r="9" spans="1:15" ht="15.75" customHeight="1">
      <c r="B9" s="7" t="s">
        <v>121</v>
      </c>
      <c r="C9" s="77">
        <v>7.3700000000000002E-2</v>
      </c>
      <c r="D9" s="77">
        <v>7.3700000000000002E-2</v>
      </c>
      <c r="E9" s="77">
        <v>0.12300000000000001</v>
      </c>
      <c r="F9" s="77">
        <v>7.6299999999999993E-2</v>
      </c>
      <c r="G9" s="77">
        <v>5.7099999999999998E-2</v>
      </c>
    </row>
    <row r="10" spans="1:15" ht="15.75" customHeight="1">
      <c r="B10" s="7" t="s">
        <v>122</v>
      </c>
      <c r="C10" s="78">
        <v>3.7200000000000004E-2</v>
      </c>
      <c r="D10" s="78">
        <v>3.7200000000000004E-2</v>
      </c>
      <c r="E10" s="78">
        <v>3.0099999999999998E-2</v>
      </c>
      <c r="F10" s="78">
        <v>2.6699999999999998E-2</v>
      </c>
      <c r="G10" s="78">
        <v>7.1316999999999995E-3</v>
      </c>
    </row>
    <row r="11" spans="1:15" ht="15.75" customHeight="1">
      <c r="B11" s="7" t="s">
        <v>123</v>
      </c>
      <c r="C11" s="78">
        <v>1.89E-2</v>
      </c>
      <c r="D11" s="78">
        <v>1.89E-2</v>
      </c>
      <c r="E11" s="78">
        <v>1.84E-2</v>
      </c>
      <c r="F11" s="78">
        <v>6.3611200000000005E-3</v>
      </c>
      <c r="G11" s="78">
        <v>3.5421000000000003E-3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0.7628772305</v>
      </c>
      <c r="D14" s="79">
        <v>0.73898727781200013</v>
      </c>
      <c r="E14" s="79">
        <v>0.73898727781200013</v>
      </c>
      <c r="F14" s="79">
        <v>0.45575443164700002</v>
      </c>
      <c r="G14" s="79">
        <v>0.45575443164700002</v>
      </c>
      <c r="H14" s="80">
        <v>0.24495</v>
      </c>
      <c r="I14" s="80">
        <v>0.24495</v>
      </c>
      <c r="J14" s="80">
        <v>0.24495</v>
      </c>
      <c r="K14" s="80">
        <v>0.24495</v>
      </c>
      <c r="L14" s="80">
        <v>0.22388000000000002</v>
      </c>
      <c r="M14" s="80">
        <v>0.22388000000000002</v>
      </c>
      <c r="N14" s="80">
        <v>0.22388000000000002</v>
      </c>
      <c r="O14" s="80">
        <v>0.22388000000000002</v>
      </c>
    </row>
    <row r="15" spans="1:15" ht="15.75" customHeight="1">
      <c r="B15" s="16" t="s">
        <v>68</v>
      </c>
      <c r="C15" s="77">
        <f t="shared" ref="C15:O15" si="0">iron_deficiency_anaemia*C14</f>
        <v>0.42845004627915517</v>
      </c>
      <c r="D15" s="77">
        <f t="shared" si="0"/>
        <v>0.41503287910525516</v>
      </c>
      <c r="E15" s="77">
        <f t="shared" si="0"/>
        <v>0.41503287910525516</v>
      </c>
      <c r="F15" s="77">
        <f t="shared" si="0"/>
        <v>0.25596255796375778</v>
      </c>
      <c r="G15" s="77">
        <f t="shared" si="0"/>
        <v>0.25596255796375778</v>
      </c>
      <c r="H15" s="77">
        <f t="shared" si="0"/>
        <v>0.13756976173911256</v>
      </c>
      <c r="I15" s="77">
        <f t="shared" si="0"/>
        <v>0.13756976173911256</v>
      </c>
      <c r="J15" s="77">
        <f t="shared" si="0"/>
        <v>0.13756976173911256</v>
      </c>
      <c r="K15" s="77">
        <f t="shared" si="0"/>
        <v>0.13756976173911256</v>
      </c>
      <c r="L15" s="77">
        <f t="shared" si="0"/>
        <v>0.1257363472469995</v>
      </c>
      <c r="M15" s="77">
        <f t="shared" si="0"/>
        <v>0.1257363472469995</v>
      </c>
      <c r="N15" s="77">
        <f t="shared" si="0"/>
        <v>0.1257363472469995</v>
      </c>
      <c r="O15" s="77">
        <f t="shared" si="0"/>
        <v>0.1257363472469995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0.92420000000000002</v>
      </c>
      <c r="D2" s="78">
        <v>0.82909999999999995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6.3799999999999996E-2</v>
      </c>
      <c r="D3" s="78">
        <v>9.1799999999999993E-2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4.2751400000000002E-3</v>
      </c>
      <c r="D4" s="78">
        <v>7.4099999999999999E-2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7.7248600000000556E-3</v>
      </c>
      <c r="D5" s="77">
        <f t="shared" ref="D5:G5" si="0">1-SUM(D2:D4)</f>
        <v>5.0000000000001155E-3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0.38440000000000002</v>
      </c>
      <c r="D2" s="28">
        <v>0.38700000000000001</v>
      </c>
      <c r="E2" s="28">
        <v>0.38759999999999994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2.3720419999999999E-2</v>
      </c>
      <c r="D4" s="28">
        <v>2.3581089999999999E-2</v>
      </c>
      <c r="E4" s="28">
        <v>2.3581089999999999E-2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0.73898727781200013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0.24495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0.22388000000000002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0.82909999999999995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37.9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38.24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74.5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>
      <c r="A14" s="11" t="s">
        <v>189</v>
      </c>
      <c r="B14" s="85">
        <v>2.5000000000000001E-2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>
      <c r="A16" s="53" t="s">
        <v>57</v>
      </c>
      <c r="B16" s="85">
        <v>0.17699999999999999</v>
      </c>
      <c r="C16" s="85">
        <v>0.95</v>
      </c>
      <c r="D16" s="86">
        <v>0.27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0.66500000000000004</v>
      </c>
      <c r="C18" s="85">
        <v>0.95</v>
      </c>
      <c r="D18" s="86">
        <v>1.83</v>
      </c>
      <c r="E18" s="86" t="s">
        <v>201</v>
      </c>
    </row>
    <row r="19" spans="1:5" ht="15.75" customHeight="1">
      <c r="A19" s="53" t="s">
        <v>174</v>
      </c>
      <c r="B19" s="85">
        <v>0.23199999999999998</v>
      </c>
      <c r="C19" s="85">
        <v>0.95</v>
      </c>
      <c r="D19" s="86">
        <v>1.83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99.45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>
      <c r="A23" s="53" t="s">
        <v>34</v>
      </c>
      <c r="B23" s="85">
        <v>0.84099999999999997</v>
      </c>
      <c r="C23" s="85">
        <v>0.95</v>
      </c>
      <c r="D23" s="86">
        <v>5.23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7.6999999999999999E-2</v>
      </c>
      <c r="C25" s="85">
        <v>0.95</v>
      </c>
      <c r="D25" s="86">
        <v>23.05</v>
      </c>
      <c r="E25" s="86" t="s">
        <v>201</v>
      </c>
    </row>
    <row r="26" spans="1:5" ht="15.75" customHeight="1">
      <c r="A26" s="53" t="s">
        <v>137</v>
      </c>
      <c r="B26" s="85">
        <v>3.4000000000000002E-2</v>
      </c>
      <c r="C26" s="85">
        <v>0.95</v>
      </c>
      <c r="D26" s="86">
        <v>5.2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>
      <c r="A28" s="53" t="s">
        <v>84</v>
      </c>
      <c r="B28" s="85">
        <v>0.27500000000000002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0.23199999999999998</v>
      </c>
      <c r="C29" s="85">
        <v>0.95</v>
      </c>
      <c r="D29" s="86">
        <v>67.36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201.74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213.84</v>
      </c>
      <c r="E31" s="86" t="s">
        <v>201</v>
      </c>
    </row>
    <row r="32" spans="1:5" ht="15.75" customHeight="1">
      <c r="A32" s="53" t="s">
        <v>28</v>
      </c>
      <c r="B32" s="85">
        <v>0.75700000000000001</v>
      </c>
      <c r="C32" s="85">
        <v>0.95</v>
      </c>
      <c r="D32" s="86">
        <v>0.51</v>
      </c>
      <c r="E32" s="86" t="s">
        <v>201</v>
      </c>
    </row>
    <row r="33" spans="1:6" ht="15.75" customHeight="1">
      <c r="A33" s="53" t="s">
        <v>83</v>
      </c>
      <c r="B33" s="85">
        <v>0.376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0.77900000000000003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0.66599999999999993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0.57700000000000007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0.215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2020-09-01T10:35:24Z</dcterms:modified>
</cp:coreProperties>
</file>