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DF7CA9A-E3A3-4B6E-A644-49EBC736FB4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<sst xmlns="http://schemas.openxmlformats.org/spreadsheetml/2006/main" count="1109" uniqueCount="272">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</sst>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2686124</v>
      </c>
    </row>
    <row r="8" spans="1:3" ht="15" customHeight="1">
      <c r="B8" s="7" t="s">
        <v>106</v>
      </c>
      <c r="C8" s="66">
        <v>0.47229999999999994</v>
      </c>
    </row>
    <row r="9" spans="1:3" ht="15" customHeight="1">
      <c r="B9" s="9" t="s">
        <v>107</v>
      </c>
      <c r="C9" s="67">
        <v>0.28079999999999999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6.3E-2</v>
      </c>
    </row>
    <row r="12" spans="1:3" ht="15" customHeight="1">
      <c r="B12" s="7" t="s">
        <v>109</v>
      </c>
      <c r="C12" s="66">
        <v>0.13</v>
      </c>
    </row>
    <row r="13" spans="1:3" ht="15" customHeight="1">
      <c r="B13" s="7" t="s">
        <v>110</v>
      </c>
      <c r="C13" s="66">
        <v>0.63600000000000001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8.2100000000000006E-2</v>
      </c>
    </row>
    <row r="24" spans="1:3" ht="15" customHeight="1">
      <c r="B24" s="20" t="s">
        <v>102</v>
      </c>
      <c r="C24" s="67">
        <v>0.47659999999999997</v>
      </c>
    </row>
    <row r="25" spans="1:3" ht="15" customHeight="1">
      <c r="B25" s="20" t="s">
        <v>103</v>
      </c>
      <c r="C25" s="67">
        <v>0.3337</v>
      </c>
    </row>
    <row r="26" spans="1:3" ht="15" customHeight="1">
      <c r="B26" s="20" t="s">
        <v>104</v>
      </c>
      <c r="C26" s="67">
        <v>0.1076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0.187</v>
      </c>
    </row>
    <row r="30" spans="1:3" ht="14.25" customHeight="1">
      <c r="B30" s="30" t="s">
        <v>76</v>
      </c>
      <c r="C30" s="69">
        <v>2.7000000000000003E-2</v>
      </c>
    </row>
    <row r="31" spans="1:3" ht="14.25" customHeight="1">
      <c r="B31" s="30" t="s">
        <v>77</v>
      </c>
      <c r="C31" s="69">
        <v>9.0999999999999998E-2</v>
      </c>
    </row>
    <row r="32" spans="1:3" ht="14.25" customHeight="1">
      <c r="B32" s="30" t="s">
        <v>78</v>
      </c>
      <c r="C32" s="69">
        <v>0.69499999998509876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38.5</v>
      </c>
    </row>
    <row r="38" spans="1:5" ht="15" customHeight="1">
      <c r="B38" s="16" t="s">
        <v>91</v>
      </c>
      <c r="C38" s="68">
        <v>79.7</v>
      </c>
      <c r="D38" s="17"/>
      <c r="E38" s="18"/>
    </row>
    <row r="39" spans="1:5" ht="15" customHeight="1">
      <c r="B39" s="16" t="s">
        <v>90</v>
      </c>
      <c r="C39" s="68">
        <v>127.2</v>
      </c>
      <c r="D39" s="17"/>
      <c r="E39" s="17"/>
    </row>
    <row r="40" spans="1:5" ht="15" customHeight="1">
      <c r="B40" s="16" t="s">
        <v>171</v>
      </c>
      <c r="C40" s="68">
        <v>1.38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35.5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1.9199999999999998E-2</v>
      </c>
      <c r="D45" s="17"/>
    </row>
    <row r="46" spans="1:5" ht="15.75" customHeight="1">
      <c r="B46" s="16" t="s">
        <v>11</v>
      </c>
      <c r="C46" s="67">
        <v>0.1003</v>
      </c>
      <c r="D46" s="17"/>
    </row>
    <row r="47" spans="1:5" ht="15.75" customHeight="1">
      <c r="B47" s="16" t="s">
        <v>12</v>
      </c>
      <c r="C47" s="67">
        <v>0.23170000000000002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0.64879999999999993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3.1501166968449996</v>
      </c>
      <c r="D51" s="17"/>
    </row>
    <row r="52" spans="1:4" ht="15" customHeight="1">
      <c r="B52" s="16" t="s">
        <v>125</v>
      </c>
      <c r="C52" s="65">
        <v>2.8374764246800002</v>
      </c>
    </row>
    <row r="53" spans="1:4" ht="15.75" customHeight="1">
      <c r="B53" s="16" t="s">
        <v>126</v>
      </c>
      <c r="C53" s="65">
        <v>2.8374764246800002</v>
      </c>
    </row>
    <row r="54" spans="1:4" ht="15.75" customHeight="1">
      <c r="B54" s="16" t="s">
        <v>127</v>
      </c>
      <c r="C54" s="65">
        <v>1.8557493232600002</v>
      </c>
    </row>
    <row r="55" spans="1:4" ht="15.75" customHeight="1">
      <c r="B55" s="16" t="s">
        <v>128</v>
      </c>
      <c r="C55" s="65">
        <v>1.8557493232600002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0.40689612661866142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>
      <c r="A3" s="3" t="s">
        <v>65</v>
      </c>
      <c r="B3" s="26">
        <f>frac_mam_1month * 2.6</f>
        <v>0.34632000000000007</v>
      </c>
      <c r="C3" s="26">
        <f>frac_mam_1_5months * 2.6</f>
        <v>0.34632000000000007</v>
      </c>
      <c r="D3" s="26">
        <f>frac_mam_6_11months * 2.6</f>
        <v>0.26806000000000002</v>
      </c>
      <c r="E3" s="26">
        <f>frac_mam_12_23months * 2.6</f>
        <v>0.19786000000000001</v>
      </c>
      <c r="F3" s="26">
        <f>frac_mam_24_59months * 2.6</f>
        <v>0.21657999999999999</v>
      </c>
    </row>
    <row r="4" spans="1:6" ht="15.75" customHeight="1">
      <c r="A4" s="3" t="s">
        <v>66</v>
      </c>
      <c r="B4" s="26">
        <f>frac_sam_1month * 2.6</f>
        <v>0.19136</v>
      </c>
      <c r="C4" s="26">
        <f>frac_sam_1_5months * 2.6</f>
        <v>0.19136</v>
      </c>
      <c r="D4" s="26">
        <f>frac_sam_6_11months * 2.6</f>
        <v>0.18148</v>
      </c>
      <c r="E4" s="26">
        <f>frac_sam_12_23months * 2.6</f>
        <v>0.17108000000000001</v>
      </c>
      <c r="F4" s="26">
        <f>frac_sam_24_59months * 2.6</f>
        <v>7.5140000000000012E-2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664626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792055.91605441447</v>
      </c>
      <c r="I2" s="22">
        <f>G2-H2</f>
        <v>9641944.0839455854</v>
      </c>
    </row>
    <row r="3" spans="1:9" ht="15.75" customHeight="1">
      <c r="A3" s="92">
        <f t="shared" ref="A3:A40" si="2">IF($A$2+ROW(A3)-2&lt;=end_year,A2+1,"")</f>
        <v>2021</v>
      </c>
      <c r="B3" s="74">
        <v>684038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815189.81307687273</v>
      </c>
      <c r="I3" s="22">
        <f t="shared" ref="I3:I15" si="3">G3-H3</f>
        <v>9838810.1869231276</v>
      </c>
    </row>
    <row r="4" spans="1:9" ht="15.75" customHeight="1">
      <c r="A4" s="92">
        <f t="shared" si="2"/>
        <v>2022</v>
      </c>
      <c r="B4" s="74">
        <v>702836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>
        <f t="shared" si="1"/>
        <v>837591.98679561215</v>
      </c>
      <c r="I4" s="22">
        <f t="shared" si="3"/>
        <v>10031408.013204388</v>
      </c>
    </row>
    <row r="5" spans="1:9" ht="15.75" customHeight="1">
      <c r="A5" s="92" t="str">
        <f t="shared" si="2"/>
        <v/>
      </c>
      <c r="B5" s="74">
        <v>717899.0273999999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855543.07502547314</v>
      </c>
      <c r="I5" s="22">
        <f t="shared" si="3"/>
        <v>10225456.924974527</v>
      </c>
    </row>
    <row r="6" spans="1:9" ht="15.75" customHeight="1">
      <c r="A6" s="92" t="str">
        <f t="shared" si="2"/>
        <v/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>
      <c r="A7" s="92" t="str">
        <f t="shared" si="2"/>
        <v/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>
      <c r="A8" s="92" t="str">
        <f t="shared" si="2"/>
        <v/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>
      <c r="A9" s="92" t="str">
        <f t="shared" si="2"/>
        <v/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>
      <c r="A10" s="92" t="str">
        <f t="shared" si="2"/>
        <v/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>
      <c r="A11" s="92" t="str">
        <f t="shared" si="2"/>
        <v/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>
      <c r="A12" s="92" t="str">
        <f t="shared" si="2"/>
        <v/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7.2620681999999992E-2</v>
      </c>
    </row>
    <row r="4" spans="1:8" ht="15.75" customHeight="1">
      <c r="B4" s="24" t="s">
        <v>7</v>
      </c>
      <c r="C4" s="76">
        <v>0.16320467971388869</v>
      </c>
    </row>
    <row r="5" spans="1:8" ht="15.75" customHeight="1">
      <c r="B5" s="24" t="s">
        <v>8</v>
      </c>
      <c r="C5" s="76">
        <v>0.11106470855018974</v>
      </c>
    </row>
    <row r="6" spans="1:8" ht="15.75" customHeight="1">
      <c r="B6" s="24" t="s">
        <v>10</v>
      </c>
      <c r="C6" s="76">
        <v>0.14110014165460577</v>
      </c>
    </row>
    <row r="7" spans="1:8" ht="15.75" customHeight="1">
      <c r="B7" s="24" t="s">
        <v>13</v>
      </c>
      <c r="C7" s="76">
        <v>0.13670967490056085</v>
      </c>
    </row>
    <row r="8" spans="1:8" ht="15.75" customHeight="1">
      <c r="B8" s="24" t="s">
        <v>14</v>
      </c>
      <c r="C8" s="76">
        <v>5.60362105753585E-2</v>
      </c>
    </row>
    <row r="9" spans="1:8" ht="15.75" customHeight="1">
      <c r="B9" s="24" t="s">
        <v>27</v>
      </c>
      <c r="C9" s="76">
        <v>4.3260200267963581E-2</v>
      </c>
    </row>
    <row r="10" spans="1:8" ht="15.75" customHeight="1">
      <c r="B10" s="24" t="s">
        <v>15</v>
      </c>
      <c r="C10" s="76">
        <v>0.27600370233743288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8.9499999999999996E-2</v>
      </c>
    </row>
    <row r="27" spans="1:8" ht="15.75" customHeight="1">
      <c r="B27" s="24" t="s">
        <v>39</v>
      </c>
      <c r="C27" s="76">
        <v>8.8000000000000005E-3</v>
      </c>
    </row>
    <row r="28" spans="1:8" ht="15.75" customHeight="1">
      <c r="B28" s="24" t="s">
        <v>40</v>
      </c>
      <c r="C28" s="76">
        <v>0.15710000000000002</v>
      </c>
    </row>
    <row r="29" spans="1:8" ht="15.75" customHeight="1">
      <c r="B29" s="24" t="s">
        <v>41</v>
      </c>
      <c r="C29" s="76">
        <v>0.16940000000000002</v>
      </c>
    </row>
    <row r="30" spans="1:8" ht="15.75" customHeight="1">
      <c r="B30" s="24" t="s">
        <v>42</v>
      </c>
      <c r="C30" s="76">
        <v>0.10539999999999999</v>
      </c>
    </row>
    <row r="31" spans="1:8" ht="15.75" customHeight="1">
      <c r="B31" s="24" t="s">
        <v>43</v>
      </c>
      <c r="C31" s="76">
        <v>0.10970000000000001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8.4600000000000009E-2</v>
      </c>
    </row>
    <row r="34" spans="2:3" ht="15.75" customHeight="1">
      <c r="B34" s="24" t="s">
        <v>46</v>
      </c>
      <c r="C34" s="76">
        <v>0.25659999999999999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0.67266877700000005</v>
      </c>
      <c r="D2" s="77">
        <v>0.67120000000000002</v>
      </c>
      <c r="E2" s="77">
        <v>0.63819999999999999</v>
      </c>
      <c r="F2" s="77">
        <v>0.40740000000000004</v>
      </c>
      <c r="G2" s="77">
        <v>0.27500000000000002</v>
      </c>
    </row>
    <row r="3" spans="1:15" ht="15.75" customHeight="1">
      <c r="A3" s="5"/>
      <c r="B3" s="11" t="s">
        <v>118</v>
      </c>
      <c r="C3" s="77">
        <v>0.1386</v>
      </c>
      <c r="D3" s="77">
        <v>0.1386</v>
      </c>
      <c r="E3" s="77">
        <v>0.15</v>
      </c>
      <c r="F3" s="77">
        <v>0.19159999999999999</v>
      </c>
      <c r="G3" s="77">
        <v>0.2208</v>
      </c>
    </row>
    <row r="4" spans="1:15" ht="15.75" customHeight="1">
      <c r="A4" s="5"/>
      <c r="B4" s="11" t="s">
        <v>116</v>
      </c>
      <c r="C4" s="78">
        <v>0.1009</v>
      </c>
      <c r="D4" s="78">
        <v>0.1009</v>
      </c>
      <c r="E4" s="78">
        <v>0.1207</v>
      </c>
      <c r="F4" s="78">
        <v>0.17620000000000002</v>
      </c>
      <c r="G4" s="78">
        <v>0.2021</v>
      </c>
    </row>
    <row r="5" spans="1:15" ht="15.75" customHeight="1">
      <c r="A5" s="5"/>
      <c r="B5" s="11" t="s">
        <v>119</v>
      </c>
      <c r="C5" s="78">
        <v>8.929999999999999E-2</v>
      </c>
      <c r="D5" s="78">
        <v>8.929999999999999E-2</v>
      </c>
      <c r="E5" s="78">
        <v>9.0999999999999998E-2</v>
      </c>
      <c r="F5" s="78">
        <v>0.22469999999999998</v>
      </c>
      <c r="G5" s="78">
        <v>0.30199999999999999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0.59799999999999998</v>
      </c>
      <c r="D8" s="77">
        <v>0.59799999999999998</v>
      </c>
      <c r="E8" s="77">
        <v>0.58630000000000004</v>
      </c>
      <c r="F8" s="77">
        <v>0.64800000000000002</v>
      </c>
      <c r="G8" s="77">
        <v>0.66220000000000001</v>
      </c>
    </row>
    <row r="9" spans="1:15" ht="15.75" customHeight="1">
      <c r="B9" s="7" t="s">
        <v>121</v>
      </c>
      <c r="C9" s="77">
        <v>0.1953</v>
      </c>
      <c r="D9" s="77">
        <v>0.1953</v>
      </c>
      <c r="E9" s="77">
        <v>0.24079999999999999</v>
      </c>
      <c r="F9" s="77">
        <v>0.2102</v>
      </c>
      <c r="G9" s="77">
        <v>0.22559999999999999</v>
      </c>
    </row>
    <row r="10" spans="1:15" ht="15.75" customHeight="1">
      <c r="B10" s="7" t="s">
        <v>122</v>
      </c>
      <c r="C10" s="78">
        <v>0.13320000000000001</v>
      </c>
      <c r="D10" s="78">
        <v>0.13320000000000001</v>
      </c>
      <c r="E10" s="78">
        <v>0.10310000000000001</v>
      </c>
      <c r="F10" s="78">
        <v>7.6100000000000001E-2</v>
      </c>
      <c r="G10" s="78">
        <v>8.3299999999999999E-2</v>
      </c>
    </row>
    <row r="11" spans="1:15" ht="15.75" customHeight="1">
      <c r="B11" s="7" t="s">
        <v>123</v>
      </c>
      <c r="C11" s="78">
        <v>7.3599999999999999E-2</v>
      </c>
      <c r="D11" s="78">
        <v>7.3599999999999999E-2</v>
      </c>
      <c r="E11" s="78">
        <v>6.9800000000000001E-2</v>
      </c>
      <c r="F11" s="78">
        <v>6.5799999999999997E-2</v>
      </c>
      <c r="G11" s="78">
        <v>2.8900000000000002E-2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0.44593000000000005</v>
      </c>
      <c r="M14" s="80">
        <v>0.44593000000000005</v>
      </c>
      <c r="N14" s="80">
        <v>0.44593000000000005</v>
      </c>
      <c r="O14" s="80">
        <v>0.44593000000000005</v>
      </c>
    </row>
    <row r="15" spans="1:15" ht="15.75" customHeight="1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0.18144718974305971</v>
      </c>
      <c r="M15" s="77">
        <f t="shared" si="0"/>
        <v>0.18144718974305971</v>
      </c>
      <c r="N15" s="77">
        <f t="shared" si="0"/>
        <v>0.18144718974305971</v>
      </c>
      <c r="O15" s="77">
        <f t="shared" si="0"/>
        <v>0.18144718974305971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0.15039999999999998</v>
      </c>
      <c r="D2" s="78">
        <v>8.5600000000000009E-2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0.22570000000000001</v>
      </c>
      <c r="D3" s="78">
        <v>0.15210000000000001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0.55759999999999998</v>
      </c>
      <c r="D4" s="78">
        <v>0.67370000000000008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6.6300000000000026E-2</v>
      </c>
      <c r="D5" s="77">
        <f t="shared" ref="D5:G5" si="0">1-SUM(D2:D4)</f>
        <v>8.8599999999999901E-2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0.41380000000000006</v>
      </c>
      <c r="D2" s="28">
        <v>0.41500000000000004</v>
      </c>
      <c r="E2" s="28">
        <v>0.41470000000000007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0.13550000000000001</v>
      </c>
      <c r="D4" s="28">
        <v>0.13519999999999999</v>
      </c>
      <c r="E4" s="28">
        <v>0.13519999999999999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0.44593000000000005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8.5600000000000009E-2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127.2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36.43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46.03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0.06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18.350000000000001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>
      <c r="A16" s="53" t="s">
        <v>57</v>
      </c>
      <c r="B16" s="85">
        <v>9.0000000000000011E-3</v>
      </c>
      <c r="C16" s="85">
        <v>0.95</v>
      </c>
      <c r="D16" s="86">
        <v>0.25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6.8000000000000005E-2</v>
      </c>
      <c r="C18" s="85">
        <v>0.95</v>
      </c>
      <c r="D18" s="86">
        <v>1.18</v>
      </c>
      <c r="E18" s="86" t="s">
        <v>201</v>
      </c>
    </row>
    <row r="19" spans="1:5" ht="15.75" customHeight="1">
      <c r="A19" s="53" t="s">
        <v>174</v>
      </c>
      <c r="B19" s="85">
        <v>8.5000000000000006E-2</v>
      </c>
      <c r="C19" s="85">
        <v>0.95</v>
      </c>
      <c r="D19" s="86">
        <v>1.18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108.45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0.68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31.24</v>
      </c>
      <c r="E22" s="86" t="s">
        <v>201</v>
      </c>
    </row>
    <row r="23" spans="1:5" ht="15.75" customHeight="1">
      <c r="A23" s="53" t="s">
        <v>34</v>
      </c>
      <c r="B23" s="85">
        <v>0.122</v>
      </c>
      <c r="C23" s="85">
        <v>0.95</v>
      </c>
      <c r="D23" s="86">
        <v>5.97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>
      <c r="A25" s="53" t="s">
        <v>87</v>
      </c>
      <c r="B25" s="85">
        <v>9.0000000000000011E-3</v>
      </c>
      <c r="C25" s="85">
        <v>0.95</v>
      </c>
      <c r="D25" s="86">
        <v>26.46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5.87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26.57</v>
      </c>
      <c r="E27" s="86" t="s">
        <v>201</v>
      </c>
    </row>
    <row r="28" spans="1:5" ht="15.75" customHeight="1">
      <c r="A28" s="53" t="s">
        <v>84</v>
      </c>
      <c r="B28" s="85">
        <v>0.13200000000000001</v>
      </c>
      <c r="C28" s="85">
        <v>0.95</v>
      </c>
      <c r="D28" s="86">
        <v>0.79</v>
      </c>
      <c r="E28" s="86" t="s">
        <v>201</v>
      </c>
    </row>
    <row r="29" spans="1:5" ht="15.75" customHeight="1">
      <c r="A29" s="53" t="s">
        <v>58</v>
      </c>
      <c r="B29" s="85">
        <v>8.5000000000000006E-2</v>
      </c>
      <c r="C29" s="85">
        <v>0.95</v>
      </c>
      <c r="D29" s="86">
        <v>63.22</v>
      </c>
      <c r="E29" s="86" t="s">
        <v>201</v>
      </c>
    </row>
    <row r="30" spans="1:5" ht="15.75" customHeight="1">
      <c r="A30" s="53" t="s">
        <v>67</v>
      </c>
      <c r="B30" s="85">
        <v>0.151</v>
      </c>
      <c r="C30" s="85">
        <v>0.95</v>
      </c>
      <c r="D30" s="86">
        <v>222.56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235.91</v>
      </c>
      <c r="E31" s="86" t="s">
        <v>201</v>
      </c>
    </row>
    <row r="32" spans="1:5" ht="15.75" customHeight="1">
      <c r="A32" s="53" t="s">
        <v>28</v>
      </c>
      <c r="B32" s="85">
        <v>8.5000000000000006E-2</v>
      </c>
      <c r="C32" s="85">
        <v>0.95</v>
      </c>
      <c r="D32" s="86">
        <v>0.46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0.34700000000000003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0.38299999999999995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0.52400000000000002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0.217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2.44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2020-09-01T10:35:38Z</dcterms:modified>
</cp:coreProperties>
</file>