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F01CC76-8861-44DB-9159-2B2C9004C15F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<sst xmlns="http://schemas.openxmlformats.org/spreadsheetml/2006/main" count="1109" uniqueCount="272">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</sst>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2725995</v>
      </c>
    </row>
    <row r="8" spans="1:3" ht="15" customHeight="1">
      <c r="B8" s="7" t="s">
        <v>106</v>
      </c>
      <c r="C8" s="66">
        <v>0.38400000000000001</v>
      </c>
    </row>
    <row r="9" spans="1:3" ht="15" customHeight="1">
      <c r="B9" s="9" t="s">
        <v>107</v>
      </c>
      <c r="C9" s="67">
        <v>0.86</v>
      </c>
    </row>
    <row r="10" spans="1:3" ht="15" customHeight="1">
      <c r="B10" s="9" t="s">
        <v>105</v>
      </c>
      <c r="C10" s="67">
        <v>0.12396960258483899</v>
      </c>
    </row>
    <row r="11" spans="1:3" ht="15" customHeight="1">
      <c r="B11" s="7" t="s">
        <v>108</v>
      </c>
      <c r="C11" s="66">
        <v>0.31</v>
      </c>
    </row>
    <row r="12" spans="1:3" ht="15" customHeight="1">
      <c r="B12" s="7" t="s">
        <v>109</v>
      </c>
      <c r="C12" s="66">
        <v>0.25800000000000001</v>
      </c>
    </row>
    <row r="13" spans="1:3" ht="15" customHeight="1">
      <c r="B13" s="7" t="s">
        <v>110</v>
      </c>
      <c r="C13" s="66">
        <v>0.82499999999999996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0.1394</v>
      </c>
    </row>
    <row r="24" spans="1:3" ht="15" customHeight="1">
      <c r="B24" s="20" t="s">
        <v>102</v>
      </c>
      <c r="C24" s="67">
        <v>0.44390000000000002</v>
      </c>
    </row>
    <row r="25" spans="1:3" ht="15" customHeight="1">
      <c r="B25" s="20" t="s">
        <v>103</v>
      </c>
      <c r="C25" s="67">
        <v>0.33230000000000004</v>
      </c>
    </row>
    <row r="26" spans="1:3" ht="15" customHeight="1">
      <c r="B26" s="20" t="s">
        <v>104</v>
      </c>
      <c r="C26" s="67">
        <v>8.4399999999999989E-2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0.17600000000000002</v>
      </c>
    </row>
    <row r="30" spans="1:3" ht="14.25" customHeight="1">
      <c r="B30" s="30" t="s">
        <v>76</v>
      </c>
      <c r="C30" s="69">
        <v>6.2E-2</v>
      </c>
    </row>
    <row r="31" spans="1:3" ht="14.25" customHeight="1">
      <c r="B31" s="30" t="s">
        <v>77</v>
      </c>
      <c r="C31" s="69">
        <v>0.17300000000000001</v>
      </c>
    </row>
    <row r="32" spans="1:3" ht="14.25" customHeight="1">
      <c r="B32" s="30" t="s">
        <v>78</v>
      </c>
      <c r="C32" s="69">
        <v>0.58899999999999997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34.799999999999997</v>
      </c>
    </row>
    <row r="38" spans="1:5" ht="15" customHeight="1">
      <c r="B38" s="16" t="s">
        <v>91</v>
      </c>
      <c r="C38" s="68">
        <v>73.400000000000006</v>
      </c>
      <c r="D38" s="17"/>
      <c r="E38" s="18"/>
    </row>
    <row r="39" spans="1:5" ht="15" customHeight="1">
      <c r="B39" s="16" t="s">
        <v>90</v>
      </c>
      <c r="C39" s="68">
        <v>123.2</v>
      </c>
      <c r="D39" s="17"/>
      <c r="E39" s="17"/>
    </row>
    <row r="40" spans="1:5" ht="15" customHeight="1">
      <c r="B40" s="16" t="s">
        <v>171</v>
      </c>
      <c r="C40" s="68">
        <v>8.56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39.9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2.1000000000000001E-2</v>
      </c>
      <c r="D45" s="17"/>
    </row>
    <row r="46" spans="1:5" ht="15.75" customHeight="1">
      <c r="B46" s="16" t="s">
        <v>11</v>
      </c>
      <c r="C46" s="67">
        <v>0.1096</v>
      </c>
      <c r="D46" s="17"/>
    </row>
    <row r="47" spans="1:5" ht="15.75" customHeight="1">
      <c r="B47" s="16" t="s">
        <v>12</v>
      </c>
      <c r="C47" s="67">
        <v>0.34689999999999999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0.52249999999999996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4.5169174234500007</v>
      </c>
      <c r="D51" s="17"/>
    </row>
    <row r="52" spans="1:4" ht="15" customHeight="1">
      <c r="B52" s="16" t="s">
        <v>125</v>
      </c>
      <c r="C52" s="65">
        <v>5.56382987866</v>
      </c>
    </row>
    <row r="53" spans="1:4" ht="15.75" customHeight="1">
      <c r="B53" s="16" t="s">
        <v>126</v>
      </c>
      <c r="C53" s="65">
        <v>5.56382987866</v>
      </c>
    </row>
    <row r="54" spans="1:4" ht="15.75" customHeight="1">
      <c r="B54" s="16" t="s">
        <v>127</v>
      </c>
      <c r="C54" s="65">
        <v>3.6461342050399996</v>
      </c>
    </row>
    <row r="55" spans="1:4" ht="15.75" customHeight="1">
      <c r="B55" s="16" t="s">
        <v>128</v>
      </c>
      <c r="C55" s="65">
        <v>3.6461342050399996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0.43290950274943962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4.5169174234500007</v>
      </c>
      <c r="C2" s="26">
        <f>'Baseline year population inputs'!C52</f>
        <v>5.56382987866</v>
      </c>
      <c r="D2" s="26">
        <f>'Baseline year population inputs'!C53</f>
        <v>5.56382987866</v>
      </c>
      <c r="E2" s="26">
        <f>'Baseline year population inputs'!C54</f>
        <v>3.6461342050399996</v>
      </c>
      <c r="F2" s="26">
        <f>'Baseline year population inputs'!C55</f>
        <v>3.6461342050399996</v>
      </c>
    </row>
    <row r="3" spans="1:6" ht="15.75" customHeight="1">
      <c r="A3" s="3" t="s">
        <v>65</v>
      </c>
      <c r="B3" s="26">
        <f>frac_mam_1month * 2.6</f>
        <v>0.26754</v>
      </c>
      <c r="C3" s="26">
        <f>frac_mam_1_5months * 2.6</f>
        <v>0.26754</v>
      </c>
      <c r="D3" s="26">
        <f>frac_mam_6_11months * 2.6</f>
        <v>0.32707999999999998</v>
      </c>
      <c r="E3" s="26">
        <f>frac_mam_12_23months * 2.6</f>
        <v>0.35126000000000002</v>
      </c>
      <c r="F3" s="26">
        <f>frac_mam_24_59months * 2.6</f>
        <v>0.17914000000000002</v>
      </c>
    </row>
    <row r="4" spans="1:6" ht="15.75" customHeight="1">
      <c r="A4" s="3" t="s">
        <v>66</v>
      </c>
      <c r="B4" s="26">
        <f>frac_sam_1month * 2.6</f>
        <v>0.16718</v>
      </c>
      <c r="C4" s="26">
        <f>frac_sam_1_5months * 2.6</f>
        <v>0.16718</v>
      </c>
      <c r="D4" s="26">
        <f>frac_sam_6_11months * 2.6</f>
        <v>0.14559999999999998</v>
      </c>
      <c r="E4" s="26">
        <f>frac_sam_12_23months * 2.6</f>
        <v>0.16900000000000001</v>
      </c>
      <c r="F4" s="26">
        <f>frac_sam_24_59months * 2.6</f>
        <v>8.7100000000000011E-2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0.38400000000000001</v>
      </c>
      <c r="E2" s="93">
        <f>food_insecure</f>
        <v>0.38400000000000001</v>
      </c>
      <c r="F2" s="93">
        <f>food_insecure</f>
        <v>0.38400000000000001</v>
      </c>
      <c r="G2" s="93">
        <f>food_insecure</f>
        <v>0.38400000000000001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0.38400000000000001</v>
      </c>
      <c r="F5" s="93">
        <f>food_insecure</f>
        <v>0.38400000000000001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4.5169174234500007</v>
      </c>
      <c r="D7" s="93">
        <f>diarrhoea_1_5mo</f>
        <v>5.56382987866</v>
      </c>
      <c r="E7" s="93">
        <f>diarrhoea_6_11mo</f>
        <v>5.56382987866</v>
      </c>
      <c r="F7" s="93">
        <f>diarrhoea_12_23mo</f>
        <v>3.6461342050399996</v>
      </c>
      <c r="G7" s="93">
        <f>diarrhoea_24_59mo</f>
        <v>3.6461342050399996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0.38400000000000001</v>
      </c>
      <c r="F8" s="93">
        <f>food_insecure</f>
        <v>0.38400000000000001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4.5169174234500007</v>
      </c>
      <c r="D12" s="93">
        <f>diarrhoea_1_5mo</f>
        <v>5.56382987866</v>
      </c>
      <c r="E12" s="93">
        <f>diarrhoea_6_11mo</f>
        <v>5.56382987866</v>
      </c>
      <c r="F12" s="93">
        <f>diarrhoea_12_23mo</f>
        <v>3.6461342050399996</v>
      </c>
      <c r="G12" s="93">
        <f>diarrhoea_24_59mo</f>
        <v>3.6461342050399996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0.38400000000000001</v>
      </c>
      <c r="I15" s="93">
        <f>food_insecure</f>
        <v>0.38400000000000001</v>
      </c>
      <c r="J15" s="93">
        <f>food_insecure</f>
        <v>0.38400000000000001</v>
      </c>
      <c r="K15" s="93">
        <f>food_insecure</f>
        <v>0.38400000000000001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</v>
      </c>
      <c r="I18" s="93">
        <f>frac_PW_health_facility</f>
        <v>0.31</v>
      </c>
      <c r="J18" s="93">
        <f>frac_PW_health_facility</f>
        <v>0.31</v>
      </c>
      <c r="K18" s="93">
        <f>frac_PW_health_facility</f>
        <v>0.31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0.86</v>
      </c>
      <c r="I19" s="93">
        <f>frac_malaria_risk</f>
        <v>0.86</v>
      </c>
      <c r="J19" s="93">
        <f>frac_malaria_risk</f>
        <v>0.86</v>
      </c>
      <c r="K19" s="93">
        <f>frac_malaria_risk</f>
        <v>0.86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0.82499999999999996</v>
      </c>
      <c r="M24" s="93">
        <f>famplan_unmet_need</f>
        <v>0.82499999999999996</v>
      </c>
      <c r="N24" s="93">
        <f>famplan_unmet_need</f>
        <v>0.82499999999999996</v>
      </c>
      <c r="O24" s="93">
        <f>famplan_unmet_need</f>
        <v>0.82499999999999996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0.49989798598098745</v>
      </c>
      <c r="M25" s="93">
        <f>(1-food_insecure)*(0.49)+food_insecure*(0.7)</f>
        <v>0.57064000000000004</v>
      </c>
      <c r="N25" s="93">
        <f>(1-food_insecure)*(0.49)+food_insecure*(0.7)</f>
        <v>0.57064000000000004</v>
      </c>
      <c r="O25" s="93">
        <f>(1-food_insecure)*(0.49)+food_insecure*(0.7)</f>
        <v>0.57064000000000004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0.21424199399185179</v>
      </c>
      <c r="M26" s="93">
        <f>(1-food_insecure)*(0.21)+food_insecure*(0.3)</f>
        <v>0.24456</v>
      </c>
      <c r="N26" s="93">
        <f>(1-food_insecure)*(0.21)+food_insecure*(0.3)</f>
        <v>0.24456</v>
      </c>
      <c r="O26" s="93">
        <f>(1-food_insecure)*(0.21)+food_insecure*(0.3)</f>
        <v>0.24456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0.16189041744232174</v>
      </c>
      <c r="M27" s="93">
        <f>(1-food_insecure)*(0.3)</f>
        <v>0.18479999999999999</v>
      </c>
      <c r="N27" s="93">
        <f>(1-food_insecure)*(0.3)</f>
        <v>0.18479999999999999</v>
      </c>
      <c r="O27" s="93">
        <f>(1-food_insecure)*(0.3)</f>
        <v>0.18479999999999999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0.12396960258483899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0.86</v>
      </c>
      <c r="D34" s="93">
        <f t="shared" si="3"/>
        <v>0.86</v>
      </c>
      <c r="E34" s="93">
        <f t="shared" si="3"/>
        <v>0.86</v>
      </c>
      <c r="F34" s="93">
        <f t="shared" si="3"/>
        <v>0.86</v>
      </c>
      <c r="G34" s="93">
        <f t="shared" si="3"/>
        <v>0.86</v>
      </c>
      <c r="H34" s="93">
        <f t="shared" si="3"/>
        <v>0.86</v>
      </c>
      <c r="I34" s="93">
        <f t="shared" si="3"/>
        <v>0.86</v>
      </c>
      <c r="J34" s="93">
        <f t="shared" si="3"/>
        <v>0.86</v>
      </c>
      <c r="K34" s="93">
        <f t="shared" si="3"/>
        <v>0.86</v>
      </c>
      <c r="L34" s="93">
        <f t="shared" si="3"/>
        <v>0.86</v>
      </c>
      <c r="M34" s="93">
        <f t="shared" si="3"/>
        <v>0.86</v>
      </c>
      <c r="N34" s="93">
        <f t="shared" si="3"/>
        <v>0.86</v>
      </c>
      <c r="O34" s="93">
        <f t="shared" si="3"/>
        <v>0.86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677720</v>
      </c>
      <c r="C2" s="75">
        <v>912000</v>
      </c>
      <c r="D2" s="75">
        <v>1383000</v>
      </c>
      <c r="E2" s="75">
        <v>880000</v>
      </c>
      <c r="F2" s="75">
        <v>538000</v>
      </c>
      <c r="G2" s="22">
        <f t="shared" ref="G2:G40" si="0">C2+D2+E2+F2</f>
        <v>3713000</v>
      </c>
      <c r="H2" s="22">
        <f t="shared" ref="H2:H40" si="1">(B2 + stillbirth*B2/(1000-stillbirth))/(1-abortion)</f>
        <v>811361.84329458023</v>
      </c>
      <c r="I2" s="22">
        <f>G2-H2</f>
        <v>2901638.1567054195</v>
      </c>
    </row>
    <row r="3" spans="1:9" ht="15.75" customHeight="1">
      <c r="A3" s="92">
        <f t="shared" ref="A3:A40" si="2">IF($A$2+ROW(A3)-2&lt;=end_year,A2+1,"")</f>
        <v>2021</v>
      </c>
      <c r="B3" s="74">
        <v>699329</v>
      </c>
      <c r="C3" s="75">
        <v>939000</v>
      </c>
      <c r="D3" s="75">
        <v>1431000</v>
      </c>
      <c r="E3" s="75">
        <v>914000</v>
      </c>
      <c r="F3" s="75">
        <v>559000</v>
      </c>
      <c r="G3" s="22">
        <f t="shared" si="0"/>
        <v>3843000</v>
      </c>
      <c r="H3" s="22">
        <f t="shared" si="1"/>
        <v>837231.99331487261</v>
      </c>
      <c r="I3" s="22">
        <f t="shared" ref="I3:I15" si="3">G3-H3</f>
        <v>3005768.0066851275</v>
      </c>
    </row>
    <row r="4" spans="1:9" ht="15.75" customHeight="1">
      <c r="A4" s="92">
        <f t="shared" si="2"/>
        <v>2022</v>
      </c>
      <c r="B4" s="74">
        <v>721343</v>
      </c>
      <c r="C4" s="75">
        <v>966000</v>
      </c>
      <c r="D4" s="75">
        <v>1480000</v>
      </c>
      <c r="E4" s="75">
        <v>950000</v>
      </c>
      <c r="F4" s="75">
        <v>582000</v>
      </c>
      <c r="G4" s="22">
        <f t="shared" si="0"/>
        <v>3978000</v>
      </c>
      <c r="H4" s="22">
        <f t="shared" si="1"/>
        <v>863587.00662167615</v>
      </c>
      <c r="I4" s="22">
        <f t="shared" si="3"/>
        <v>3114412.993378324</v>
      </c>
    </row>
    <row r="5" spans="1:9" ht="15.75" customHeight="1">
      <c r="A5" s="92" t="str">
        <f t="shared" si="2"/>
        <v/>
      </c>
      <c r="B5" s="74">
        <v>703630.07880000013</v>
      </c>
      <c r="C5" s="75">
        <v>994000</v>
      </c>
      <c r="D5" s="75">
        <v>1532000</v>
      </c>
      <c r="E5" s="75">
        <v>989000</v>
      </c>
      <c r="F5" s="75">
        <v>606000</v>
      </c>
      <c r="G5" s="22">
        <f t="shared" si="0"/>
        <v>4121000</v>
      </c>
      <c r="H5" s="22">
        <f t="shared" si="1"/>
        <v>842381.21603712277</v>
      </c>
      <c r="I5" s="22">
        <f t="shared" si="3"/>
        <v>3278618.7839628775</v>
      </c>
    </row>
    <row r="6" spans="1:9" ht="15.75" customHeight="1">
      <c r="A6" s="92" t="str">
        <f t="shared" si="2"/>
        <v/>
      </c>
      <c r="B6" s="74">
        <v>714070.8396000003</v>
      </c>
      <c r="C6" s="75">
        <v>1022000</v>
      </c>
      <c r="D6" s="75">
        <v>1585000</v>
      </c>
      <c r="E6" s="75">
        <v>1028000</v>
      </c>
      <c r="F6" s="75">
        <v>631000</v>
      </c>
      <c r="G6" s="22">
        <f t="shared" si="0"/>
        <v>4266000</v>
      </c>
      <c r="H6" s="22">
        <f t="shared" si="1"/>
        <v>854880.82491407171</v>
      </c>
      <c r="I6" s="22">
        <f t="shared" si="3"/>
        <v>3411119.1750859283</v>
      </c>
    </row>
    <row r="7" spans="1:9" ht="15.75" customHeight="1">
      <c r="A7" s="92" t="str">
        <f t="shared" si="2"/>
        <v/>
      </c>
      <c r="B7" s="74">
        <v>724284.2</v>
      </c>
      <c r="C7" s="75">
        <v>1050000</v>
      </c>
      <c r="D7" s="75">
        <v>1638000</v>
      </c>
      <c r="E7" s="75">
        <v>1070000</v>
      </c>
      <c r="F7" s="75">
        <v>656000</v>
      </c>
      <c r="G7" s="22">
        <f t="shared" si="0"/>
        <v>4414000</v>
      </c>
      <c r="H7" s="22">
        <f t="shared" si="1"/>
        <v>867108.1915557168</v>
      </c>
      <c r="I7" s="22">
        <f t="shared" si="3"/>
        <v>3546891.808444283</v>
      </c>
    </row>
    <row r="8" spans="1:9" ht="15.75" customHeight="1">
      <c r="A8" s="92" t="str">
        <f t="shared" si="2"/>
        <v/>
      </c>
      <c r="B8" s="74">
        <v>734323.63639999996</v>
      </c>
      <c r="C8" s="75">
        <v>1078000</v>
      </c>
      <c r="D8" s="75">
        <v>1690000</v>
      </c>
      <c r="E8" s="75">
        <v>1112000</v>
      </c>
      <c r="F8" s="75">
        <v>683000</v>
      </c>
      <c r="G8" s="22">
        <f t="shared" si="0"/>
        <v>4563000</v>
      </c>
      <c r="H8" s="22">
        <f t="shared" si="1"/>
        <v>879127.33754984813</v>
      </c>
      <c r="I8" s="22">
        <f t="shared" si="3"/>
        <v>3683872.662450152</v>
      </c>
    </row>
    <row r="9" spans="1:9" ht="15.75" customHeight="1">
      <c r="A9" s="92" t="str">
        <f t="shared" si="2"/>
        <v/>
      </c>
      <c r="B9" s="74">
        <v>744079.55219999992</v>
      </c>
      <c r="C9" s="75">
        <v>1106000</v>
      </c>
      <c r="D9" s="75">
        <v>1743000</v>
      </c>
      <c r="E9" s="75">
        <v>1155000</v>
      </c>
      <c r="F9" s="75">
        <v>711000</v>
      </c>
      <c r="G9" s="22">
        <f t="shared" si="0"/>
        <v>4715000</v>
      </c>
      <c r="H9" s="22">
        <f t="shared" si="1"/>
        <v>890807.0545812397</v>
      </c>
      <c r="I9" s="22">
        <f t="shared" si="3"/>
        <v>3824192.9454187602</v>
      </c>
    </row>
    <row r="10" spans="1:9" ht="15.75" customHeight="1">
      <c r="A10" s="92" t="str">
        <f t="shared" si="2"/>
        <v/>
      </c>
      <c r="B10" s="74">
        <v>753577.96559999988</v>
      </c>
      <c r="C10" s="75">
        <v>1135000</v>
      </c>
      <c r="D10" s="75">
        <v>1796000</v>
      </c>
      <c r="E10" s="75">
        <v>1200000</v>
      </c>
      <c r="F10" s="75">
        <v>740000</v>
      </c>
      <c r="G10" s="22">
        <f t="shared" si="0"/>
        <v>4871000</v>
      </c>
      <c r="H10" s="22">
        <f t="shared" si="1"/>
        <v>902178.49146461021</v>
      </c>
      <c r="I10" s="22">
        <f t="shared" si="3"/>
        <v>3968821.5085353898</v>
      </c>
    </row>
    <row r="11" spans="1:9" ht="15.75" customHeight="1">
      <c r="A11" s="92" t="str">
        <f t="shared" si="2"/>
        <v/>
      </c>
      <c r="B11" s="74">
        <v>762806.31979999982</v>
      </c>
      <c r="C11" s="75">
        <v>1164000</v>
      </c>
      <c r="D11" s="75">
        <v>1851000</v>
      </c>
      <c r="E11" s="75">
        <v>1247000</v>
      </c>
      <c r="F11" s="75">
        <v>770000</v>
      </c>
      <c r="G11" s="22">
        <f t="shared" si="0"/>
        <v>5032000</v>
      </c>
      <c r="H11" s="22">
        <f t="shared" si="1"/>
        <v>913226.61528313009</v>
      </c>
      <c r="I11" s="22">
        <f t="shared" si="3"/>
        <v>4118773.3847168698</v>
      </c>
    </row>
    <row r="12" spans="1:9" ht="15.75" customHeight="1">
      <c r="A12" s="92" t="str">
        <f t="shared" si="2"/>
        <v/>
      </c>
      <c r="B12" s="74">
        <v>771680.14000000013</v>
      </c>
      <c r="C12" s="75">
        <v>1193000</v>
      </c>
      <c r="D12" s="75">
        <v>1907000</v>
      </c>
      <c r="E12" s="75">
        <v>1294000</v>
      </c>
      <c r="F12" s="75">
        <v>802000</v>
      </c>
      <c r="G12" s="22">
        <f t="shared" si="0"/>
        <v>5196000</v>
      </c>
      <c r="H12" s="22">
        <f t="shared" si="1"/>
        <v>923850.29337221838</v>
      </c>
      <c r="I12" s="22">
        <f t="shared" si="3"/>
        <v>4272149.7066277815</v>
      </c>
    </row>
    <row r="13" spans="1:9" ht="15.75" customHeight="1">
      <c r="A13" s="92" t="str">
        <f t="shared" si="2"/>
        <v/>
      </c>
      <c r="B13" s="74">
        <v>884000</v>
      </c>
      <c r="C13" s="75">
        <v>1333000</v>
      </c>
      <c r="D13" s="75">
        <v>845000</v>
      </c>
      <c r="E13" s="75">
        <v>517000</v>
      </c>
      <c r="F13" s="75">
        <v>0.118822595</v>
      </c>
      <c r="G13" s="22">
        <f t="shared" si="0"/>
        <v>2695000.1188225951</v>
      </c>
      <c r="H13" s="22">
        <f t="shared" si="1"/>
        <v>1058318.8772242356</v>
      </c>
      <c r="I13" s="22">
        <f t="shared" si="3"/>
        <v>1636681.2415983595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0.118822595</v>
      </c>
    </row>
    <row r="4" spans="1:8" ht="15.75" customHeight="1">
      <c r="B4" s="24" t="s">
        <v>7</v>
      </c>
      <c r="C4" s="76">
        <v>0.17882694295889215</v>
      </c>
    </row>
    <row r="5" spans="1:8" ht="15.75" customHeight="1">
      <c r="B5" s="24" t="s">
        <v>8</v>
      </c>
      <c r="C5" s="76">
        <v>0.14909098530602771</v>
      </c>
    </row>
    <row r="6" spans="1:8" ht="15.75" customHeight="1">
      <c r="B6" s="24" t="s">
        <v>10</v>
      </c>
      <c r="C6" s="76">
        <v>0.14408569440494451</v>
      </c>
    </row>
    <row r="7" spans="1:8" ht="15.75" customHeight="1">
      <c r="B7" s="24" t="s">
        <v>13</v>
      </c>
      <c r="C7" s="76">
        <v>0.17442263295107621</v>
      </c>
    </row>
    <row r="8" spans="1:8" ht="15.75" customHeight="1">
      <c r="B8" s="24" t="s">
        <v>14</v>
      </c>
      <c r="C8" s="76">
        <v>1.3552634246471618E-2</v>
      </c>
    </row>
    <row r="9" spans="1:8" ht="15.75" customHeight="1">
      <c r="B9" s="24" t="s">
        <v>27</v>
      </c>
      <c r="C9" s="76">
        <v>4.3690639950858701E-2</v>
      </c>
    </row>
    <row r="10" spans="1:8" ht="15.75" customHeight="1">
      <c r="B10" s="24" t="s">
        <v>15</v>
      </c>
      <c r="C10" s="76">
        <v>0.17750787518172917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0.30443363846706101</v>
      </c>
      <c r="D14" s="76">
        <v>0.30443363846706101</v>
      </c>
      <c r="E14" s="76">
        <v>0.34433329676198399</v>
      </c>
      <c r="F14" s="76">
        <v>0.34433329676198399</v>
      </c>
    </row>
    <row r="15" spans="1:8" ht="15.75" customHeight="1">
      <c r="B15" s="24" t="s">
        <v>16</v>
      </c>
      <c r="C15" s="76">
        <v>0.25909199016190698</v>
      </c>
      <c r="D15" s="76">
        <v>0.25909199016190698</v>
      </c>
      <c r="E15" s="76">
        <v>0.17204210920235399</v>
      </c>
      <c r="F15" s="76">
        <v>0.17204210920235399</v>
      </c>
    </row>
    <row r="16" spans="1:8" ht="15.75" customHeight="1">
      <c r="B16" s="24" t="s">
        <v>17</v>
      </c>
      <c r="C16" s="76">
        <v>5.6267259797258599E-2</v>
      </c>
      <c r="D16" s="76">
        <v>5.6267259797258599E-2</v>
      </c>
      <c r="E16" s="76">
        <v>4.1499172135188001E-2</v>
      </c>
      <c r="F16" s="76">
        <v>4.1499172135188001E-2</v>
      </c>
    </row>
    <row r="17" spans="1:8" ht="15.75" customHeight="1">
      <c r="B17" s="24" t="s">
        <v>18</v>
      </c>
      <c r="C17" s="76">
        <v>1.7730749417380301E-2</v>
      </c>
      <c r="D17" s="76">
        <v>1.7730749417380301E-2</v>
      </c>
      <c r="E17" s="76">
        <v>3.3999596227396102E-2</v>
      </c>
      <c r="F17" s="76">
        <v>3.3999596227396102E-2</v>
      </c>
    </row>
    <row r="18" spans="1:8" ht="15.75" customHeight="1">
      <c r="B18" s="24" t="s">
        <v>19</v>
      </c>
      <c r="C18" s="76">
        <v>6.2701678233618802E-2</v>
      </c>
      <c r="D18" s="76">
        <v>6.2701678233618802E-2</v>
      </c>
      <c r="E18" s="76">
        <v>8.8985980510225104E-2</v>
      </c>
      <c r="F18" s="76">
        <v>8.8985980510225104E-2</v>
      </c>
    </row>
    <row r="19" spans="1:8" ht="15.75" customHeight="1">
      <c r="B19" s="24" t="s">
        <v>20</v>
      </c>
      <c r="C19" s="76">
        <v>2.8033276933822304E-2</v>
      </c>
      <c r="D19" s="76">
        <v>2.8033276933822304E-2</v>
      </c>
      <c r="E19" s="76">
        <v>2.3001328864779499E-2</v>
      </c>
      <c r="F19" s="76">
        <v>2.3001328864779499E-2</v>
      </c>
    </row>
    <row r="20" spans="1:8" ht="15.75" customHeight="1">
      <c r="B20" s="24" t="s">
        <v>21</v>
      </c>
      <c r="C20" s="76">
        <v>1.7565472133963599E-2</v>
      </c>
      <c r="D20" s="76">
        <v>1.7565472133963599E-2</v>
      </c>
      <c r="E20" s="76">
        <v>1.0189890219357501E-2</v>
      </c>
      <c r="F20" s="76">
        <v>1.0189890219357501E-2</v>
      </c>
    </row>
    <row r="21" spans="1:8" ht="15.75" customHeight="1">
      <c r="B21" s="24" t="s">
        <v>22</v>
      </c>
      <c r="C21" s="76">
        <v>2.9003215300946499E-2</v>
      </c>
      <c r="D21" s="76">
        <v>2.9003215300946499E-2</v>
      </c>
      <c r="E21" s="76">
        <v>6.7438983192312896E-2</v>
      </c>
      <c r="F21" s="76">
        <v>6.7438983192312896E-2</v>
      </c>
    </row>
    <row r="22" spans="1:8" ht="15.75" customHeight="1">
      <c r="B22" s="24" t="s">
        <v>23</v>
      </c>
      <c r="C22" s="76">
        <v>0.22517271955404183</v>
      </c>
      <c r="D22" s="76">
        <v>0.22517271955404183</v>
      </c>
      <c r="E22" s="76">
        <v>0.21850964288640295</v>
      </c>
      <c r="F22" s="76">
        <v>0.21850964288640295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8.8800000000000004E-2</v>
      </c>
    </row>
    <row r="27" spans="1:8" ht="15.75" customHeight="1">
      <c r="B27" s="24" t="s">
        <v>39</v>
      </c>
      <c r="C27" s="76">
        <v>8.6E-3</v>
      </c>
    </row>
    <row r="28" spans="1:8" ht="15.75" customHeight="1">
      <c r="B28" s="24" t="s">
        <v>40</v>
      </c>
      <c r="C28" s="76">
        <v>0.15429999999999999</v>
      </c>
    </row>
    <row r="29" spans="1:8" ht="15.75" customHeight="1">
      <c r="B29" s="24" t="s">
        <v>41</v>
      </c>
      <c r="C29" s="76">
        <v>0.16850000000000001</v>
      </c>
    </row>
    <row r="30" spans="1:8" ht="15.75" customHeight="1">
      <c r="B30" s="24" t="s">
        <v>42</v>
      </c>
      <c r="C30" s="76">
        <v>0.1069</v>
      </c>
    </row>
    <row r="31" spans="1:8" ht="15.75" customHeight="1">
      <c r="B31" s="24" t="s">
        <v>43</v>
      </c>
      <c r="C31" s="76">
        <v>0.10949999999999999</v>
      </c>
    </row>
    <row r="32" spans="1:8" ht="15.75" customHeight="1">
      <c r="B32" s="24" t="s">
        <v>44</v>
      </c>
      <c r="C32" s="76">
        <v>1.8600000000000002E-2</v>
      </c>
    </row>
    <row r="33" spans="2:3" ht="15.75" customHeight="1">
      <c r="B33" s="24" t="s">
        <v>45</v>
      </c>
      <c r="C33" s="76">
        <v>8.3199999999999996E-2</v>
      </c>
    </row>
    <row r="34" spans="2:3" ht="15.75" customHeight="1">
      <c r="B34" s="24" t="s">
        <v>46</v>
      </c>
      <c r="C34" s="76">
        <v>0.2616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0.75311652464088397</v>
      </c>
      <c r="D2" s="77">
        <v>0.75450000000000006</v>
      </c>
      <c r="E2" s="77">
        <v>0.62539999999999996</v>
      </c>
      <c r="F2" s="77">
        <v>0.34179999999999999</v>
      </c>
      <c r="G2" s="77">
        <v>0.27500000000000002</v>
      </c>
    </row>
    <row r="3" spans="1:15" ht="15.75" customHeight="1">
      <c r="A3" s="5"/>
      <c r="B3" s="11" t="s">
        <v>118</v>
      </c>
      <c r="C3" s="77">
        <v>0.14550000000000002</v>
      </c>
      <c r="D3" s="77">
        <v>0.14550000000000002</v>
      </c>
      <c r="E3" s="77">
        <v>0.19920000000000002</v>
      </c>
      <c r="F3" s="77">
        <v>0.24210000000000001</v>
      </c>
      <c r="G3" s="77">
        <v>0.23780000000000001</v>
      </c>
    </row>
    <row r="4" spans="1:15" ht="15.75" customHeight="1">
      <c r="A4" s="5"/>
      <c r="B4" s="11" t="s">
        <v>116</v>
      </c>
      <c r="C4" s="78">
        <v>5.6299999999999996E-2</v>
      </c>
      <c r="D4" s="78">
        <v>5.6299999999999996E-2</v>
      </c>
      <c r="E4" s="78">
        <v>0.10369999999999999</v>
      </c>
      <c r="F4" s="78">
        <v>0.22140000000000001</v>
      </c>
      <c r="G4" s="78">
        <v>0.20230000000000001</v>
      </c>
    </row>
    <row r="5" spans="1:15" ht="15.75" customHeight="1">
      <c r="A5" s="5"/>
      <c r="B5" s="11" t="s">
        <v>119</v>
      </c>
      <c r="C5" s="78">
        <v>4.3700000000000003E-2</v>
      </c>
      <c r="D5" s="78">
        <v>4.3700000000000003E-2</v>
      </c>
      <c r="E5" s="78">
        <v>7.17E-2</v>
      </c>
      <c r="F5" s="78">
        <v>0.19469999999999998</v>
      </c>
      <c r="G5" s="78">
        <v>0.28489999999999999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0.60520000000000007</v>
      </c>
      <c r="D8" s="77">
        <v>0.60520000000000007</v>
      </c>
      <c r="E8" s="77">
        <v>0.54659999999999997</v>
      </c>
      <c r="F8" s="77">
        <v>0.56269999999999998</v>
      </c>
      <c r="G8" s="77">
        <v>0.70189999999999997</v>
      </c>
    </row>
    <row r="9" spans="1:15" ht="15.75" customHeight="1">
      <c r="B9" s="7" t="s">
        <v>121</v>
      </c>
      <c r="C9" s="77">
        <v>0.22760000000000002</v>
      </c>
      <c r="D9" s="77">
        <v>0.22760000000000002</v>
      </c>
      <c r="E9" s="77">
        <v>0.27149999999999996</v>
      </c>
      <c r="F9" s="77">
        <v>0.23719999999999999</v>
      </c>
      <c r="G9" s="77">
        <v>0.1956</v>
      </c>
    </row>
    <row r="10" spans="1:15" ht="15.75" customHeight="1">
      <c r="B10" s="7" t="s">
        <v>122</v>
      </c>
      <c r="C10" s="78">
        <v>0.10289999999999999</v>
      </c>
      <c r="D10" s="78">
        <v>0.10289999999999999</v>
      </c>
      <c r="E10" s="78">
        <v>0.1258</v>
      </c>
      <c r="F10" s="78">
        <v>0.1351</v>
      </c>
      <c r="G10" s="78">
        <v>6.8900000000000003E-2</v>
      </c>
    </row>
    <row r="11" spans="1:15" ht="15.75" customHeight="1">
      <c r="B11" s="7" t="s">
        <v>123</v>
      </c>
      <c r="C11" s="78">
        <v>6.4299999999999996E-2</v>
      </c>
      <c r="D11" s="78">
        <v>6.4299999999999996E-2</v>
      </c>
      <c r="E11" s="78">
        <v>5.5999999999999994E-2</v>
      </c>
      <c r="F11" s="78">
        <v>6.5000000000000002E-2</v>
      </c>
      <c r="G11" s="78">
        <v>3.3500000000000002E-2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0.73521598700000002</v>
      </c>
      <c r="D14" s="79">
        <v>0.72018264867199999</v>
      </c>
      <c r="E14" s="79">
        <v>0.72018264867199999</v>
      </c>
      <c r="F14" s="79">
        <v>0.82913690597400003</v>
      </c>
      <c r="G14" s="79">
        <v>0.82913690597400003</v>
      </c>
      <c r="H14" s="80">
        <v>0.52585000000000004</v>
      </c>
      <c r="I14" s="80">
        <v>0.52585000000000004</v>
      </c>
      <c r="J14" s="80">
        <v>0.52585000000000004</v>
      </c>
      <c r="K14" s="80">
        <v>0.52585000000000004</v>
      </c>
      <c r="L14" s="80">
        <v>0.48095999999999994</v>
      </c>
      <c r="M14" s="80">
        <v>0.48095999999999994</v>
      </c>
      <c r="N14" s="80">
        <v>0.48095999999999994</v>
      </c>
      <c r="O14" s="80">
        <v>0.48095999999999994</v>
      </c>
    </row>
    <row r="15" spans="1:15" ht="15.75" customHeight="1">
      <c r="B15" s="16" t="s">
        <v>68</v>
      </c>
      <c r="C15" s="77">
        <f t="shared" ref="C15:O15" si="0">iron_deficiency_anaemia*C14</f>
        <v>0.31828198734560847</v>
      </c>
      <c r="D15" s="77">
        <f t="shared" si="0"/>
        <v>0.31177391232536988</v>
      </c>
      <c r="E15" s="77">
        <f t="shared" si="0"/>
        <v>0.31177391232536988</v>
      </c>
      <c r="F15" s="77">
        <f t="shared" si="0"/>
        <v>0.35894124567641322</v>
      </c>
      <c r="G15" s="77">
        <f t="shared" si="0"/>
        <v>0.35894124567641322</v>
      </c>
      <c r="H15" s="77">
        <f t="shared" si="0"/>
        <v>0.22764546202079283</v>
      </c>
      <c r="I15" s="77">
        <f t="shared" si="0"/>
        <v>0.22764546202079283</v>
      </c>
      <c r="J15" s="77">
        <f t="shared" si="0"/>
        <v>0.22764546202079283</v>
      </c>
      <c r="K15" s="77">
        <f t="shared" si="0"/>
        <v>0.22764546202079283</v>
      </c>
      <c r="L15" s="77">
        <f t="shared" si="0"/>
        <v>0.20821215444237046</v>
      </c>
      <c r="M15" s="77">
        <f t="shared" si="0"/>
        <v>0.20821215444237046</v>
      </c>
      <c r="N15" s="77">
        <f t="shared" si="0"/>
        <v>0.20821215444237046</v>
      </c>
      <c r="O15" s="77">
        <f t="shared" si="0"/>
        <v>0.20821215444237046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1.6244600000000001E-3</v>
      </c>
      <c r="D2" s="78">
        <v>2.7992899999999999E-3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0.80870000000000009</v>
      </c>
      <c r="D3" s="78">
        <v>0.69400000000000006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0.15720000000000001</v>
      </c>
      <c r="D4" s="78">
        <v>0.27260000000000001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3.2475539999999858E-2</v>
      </c>
      <c r="D5" s="77">
        <f t="shared" ref="D5:G5" si="0">1-SUM(D2:D4)</f>
        <v>3.0600709999999864E-2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0.39290000000000003</v>
      </c>
      <c r="D2" s="28">
        <v>0.39350000000000002</v>
      </c>
      <c r="E2" s="28">
        <v>0.39290000000000003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0.13829999999999998</v>
      </c>
      <c r="D4" s="28">
        <v>0.13800000000000001</v>
      </c>
      <c r="E4" s="28">
        <v>0.13800000000000001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0.72018264867199999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0.52585000000000004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0.48095999999999994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2.7992899999999999E-3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123.2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8.56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37.979999999999997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70.42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>
      <c r="A14" s="11" t="s">
        <v>189</v>
      </c>
      <c r="B14" s="85">
        <v>0.08</v>
      </c>
      <c r="C14" s="85">
        <v>0.95</v>
      </c>
      <c r="D14" s="86">
        <v>15.95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>
      <c r="A16" s="53" t="s">
        <v>57</v>
      </c>
      <c r="B16" s="85">
        <v>0.18100000000000002</v>
      </c>
      <c r="C16" s="85">
        <v>0.95</v>
      </c>
      <c r="D16" s="86">
        <v>0.26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2E-3</v>
      </c>
      <c r="C18" s="85">
        <v>0.95</v>
      </c>
      <c r="D18" s="86">
        <v>1.73</v>
      </c>
      <c r="E18" s="86" t="s">
        <v>201</v>
      </c>
    </row>
    <row r="19" spans="1:5" ht="15.75" customHeight="1">
      <c r="A19" s="53" t="s">
        <v>174</v>
      </c>
      <c r="B19" s="85">
        <v>0.08</v>
      </c>
      <c r="C19" s="85">
        <v>0.95</v>
      </c>
      <c r="D19" s="86">
        <v>1.73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26.45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1.45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27.18</v>
      </c>
      <c r="E22" s="86" t="s">
        <v>201</v>
      </c>
    </row>
    <row r="23" spans="1:5" ht="15.75" customHeight="1">
      <c r="A23" s="53" t="s">
        <v>34</v>
      </c>
      <c r="B23" s="85">
        <v>0.77300000000000002</v>
      </c>
      <c r="C23" s="85">
        <v>0.95</v>
      </c>
      <c r="D23" s="86">
        <v>5.22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23.11</v>
      </c>
      <c r="E24" s="86" t="s">
        <v>201</v>
      </c>
    </row>
    <row r="25" spans="1:5" ht="15.75" customHeight="1">
      <c r="A25" s="53" t="s">
        <v>87</v>
      </c>
      <c r="B25" s="85">
        <v>0.14899999999999999</v>
      </c>
      <c r="C25" s="85">
        <v>0.95</v>
      </c>
      <c r="D25" s="86">
        <v>23.04</v>
      </c>
      <c r="E25" s="86" t="s">
        <v>201</v>
      </c>
    </row>
    <row r="26" spans="1:5" ht="15.75" customHeight="1">
      <c r="A26" s="53" t="s">
        <v>137</v>
      </c>
      <c r="B26" s="85">
        <v>0.11</v>
      </c>
      <c r="C26" s="85">
        <v>0.95</v>
      </c>
      <c r="D26" s="86">
        <v>5.19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23.11</v>
      </c>
      <c r="E27" s="86" t="s">
        <v>201</v>
      </c>
    </row>
    <row r="28" spans="1:5" ht="15.75" customHeight="1">
      <c r="A28" s="53" t="s">
        <v>84</v>
      </c>
      <c r="B28" s="85">
        <v>0.20399999999999999</v>
      </c>
      <c r="C28" s="85">
        <v>0.95</v>
      </c>
      <c r="D28" s="86">
        <v>0.71</v>
      </c>
      <c r="E28" s="86" t="s">
        <v>201</v>
      </c>
    </row>
    <row r="29" spans="1:5" ht="15.75" customHeight="1">
      <c r="A29" s="53" t="s">
        <v>58</v>
      </c>
      <c r="B29" s="85">
        <v>0.08</v>
      </c>
      <c r="C29" s="85">
        <v>0.95</v>
      </c>
      <c r="D29" s="86">
        <v>66.77</v>
      </c>
      <c r="E29" s="86" t="s">
        <v>201</v>
      </c>
    </row>
    <row r="30" spans="1:5" ht="15.75" customHeight="1">
      <c r="A30" s="53" t="s">
        <v>67</v>
      </c>
      <c r="B30" s="85">
        <v>0.13699999999999998</v>
      </c>
      <c r="C30" s="85">
        <v>0.95</v>
      </c>
      <c r="D30" s="86">
        <v>183.42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194.42</v>
      </c>
      <c r="E31" s="86" t="s">
        <v>201</v>
      </c>
    </row>
    <row r="32" spans="1:5" ht="15.75" customHeight="1">
      <c r="A32" s="53" t="s">
        <v>28</v>
      </c>
      <c r="B32" s="85">
        <v>0.51700000000000002</v>
      </c>
      <c r="C32" s="85">
        <v>0.95</v>
      </c>
      <c r="D32" s="86">
        <v>0.5</v>
      </c>
      <c r="E32" s="86" t="s">
        <v>201</v>
      </c>
    </row>
    <row r="33" spans="1:6" ht="15.75" customHeight="1">
      <c r="A33" s="53" t="s">
        <v>83</v>
      </c>
      <c r="B33" s="85">
        <v>0.23699999999999999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0.18899999999999997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8.3000000000000004E-2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0.38700000000000001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7.400000000000001E-2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1.3000000000000001E-2</v>
      </c>
      <c r="C38" s="85">
        <v>0.95</v>
      </c>
      <c r="D38" s="86">
        <v>2.14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2020-09-01T10:29:55Z</dcterms:modified>
</cp:coreProperties>
</file>