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26D3BB3A-CF5B-4420-AED8-A88E0ABEA14B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<sst xmlns="http://schemas.openxmlformats.org/spreadsheetml/2006/main" count="1109" uniqueCount="272">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</sst>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12547</v>
      </c>
    </row>
    <row r="8" spans="1:3" ht="15" customHeight="1">
      <c r="B8" s="7" t="s">
        <v>106</v>
      </c>
      <c r="C8" s="66">
        <v>0.01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0.78687103271484404</v>
      </c>
    </row>
    <row r="11" spans="1:3" ht="15" customHeight="1">
      <c r="B11" s="7" t="s">
        <v>108</v>
      </c>
      <c r="C11" s="66">
        <v>0.70400000000000007</v>
      </c>
    </row>
    <row r="12" spans="1:3" ht="15" customHeight="1">
      <c r="B12" s="7" t="s">
        <v>109</v>
      </c>
      <c r="C12" s="66">
        <v>0.72</v>
      </c>
    </row>
    <row r="13" spans="1:3" ht="15" customHeight="1">
      <c r="B13" s="7" t="s">
        <v>110</v>
      </c>
      <c r="C13" s="66">
        <v>0.52100000000000002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2.0899999999999998E-2</v>
      </c>
    </row>
    <row r="24" spans="1:3" ht="15" customHeight="1">
      <c r="B24" s="20" t="s">
        <v>102</v>
      </c>
      <c r="C24" s="67">
        <v>0.42159999999999997</v>
      </c>
    </row>
    <row r="25" spans="1:3" ht="15" customHeight="1">
      <c r="B25" s="20" t="s">
        <v>103</v>
      </c>
      <c r="C25" s="67">
        <v>0.4854</v>
      </c>
    </row>
    <row r="26" spans="1:3" ht="15" customHeight="1">
      <c r="B26" s="20" t="s">
        <v>104</v>
      </c>
      <c r="C26" s="67">
        <v>7.2099999999999997E-2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0.223</v>
      </c>
    </row>
    <row r="30" spans="1:3" ht="14.25" customHeight="1">
      <c r="B30" s="30" t="s">
        <v>76</v>
      </c>
      <c r="C30" s="69">
        <v>0.11699999999999999</v>
      </c>
    </row>
    <row r="31" spans="1:3" ht="14.25" customHeight="1">
      <c r="B31" s="30" t="s">
        <v>77</v>
      </c>
      <c r="C31" s="69">
        <v>0.161</v>
      </c>
    </row>
    <row r="32" spans="1:3" ht="14.25" customHeight="1">
      <c r="B32" s="30" t="s">
        <v>78</v>
      </c>
      <c r="C32" s="69">
        <v>0.499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6.7</v>
      </c>
    </row>
    <row r="38" spans="1:5" ht="15" customHeight="1">
      <c r="B38" s="16" t="s">
        <v>91</v>
      </c>
      <c r="C38" s="68">
        <v>13.7</v>
      </c>
      <c r="D38" s="17"/>
      <c r="E38" s="18"/>
    </row>
    <row r="39" spans="1:5" ht="15" customHeight="1">
      <c r="B39" s="16" t="s">
        <v>90</v>
      </c>
      <c r="C39" s="68">
        <v>16</v>
      </c>
      <c r="D39" s="17"/>
      <c r="E39" s="17"/>
    </row>
    <row r="40" spans="1:5" ht="15" customHeight="1">
      <c r="B40" s="16" t="s">
        <v>171</v>
      </c>
      <c r="C40" s="68">
        <v>0.62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8.6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1.5900000000000001E-2</v>
      </c>
      <c r="D45" s="17"/>
    </row>
    <row r="46" spans="1:5" ht="15.75" customHeight="1">
      <c r="B46" s="16" t="s">
        <v>11</v>
      </c>
      <c r="C46" s="67">
        <v>5.9200000000000003E-2</v>
      </c>
      <c r="D46" s="17"/>
    </row>
    <row r="47" spans="1:5" ht="15.75" customHeight="1">
      <c r="B47" s="16" t="s">
        <v>12</v>
      </c>
      <c r="C47" s="67">
        <v>5.9299999999999999E-2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0.86559999999999993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2.9893494697024998</v>
      </c>
      <c r="D51" s="17"/>
    </row>
    <row r="52" spans="1:4" ht="15" customHeight="1">
      <c r="B52" s="16" t="s">
        <v>125</v>
      </c>
      <c r="C52" s="65">
        <v>2.7022402730900001</v>
      </c>
    </row>
    <row r="53" spans="1:4" ht="15.75" customHeight="1">
      <c r="B53" s="16" t="s">
        <v>126</v>
      </c>
      <c r="C53" s="65">
        <v>2.7022402730900001</v>
      </c>
    </row>
    <row r="54" spans="1:4" ht="15.75" customHeight="1">
      <c r="B54" s="16" t="s">
        <v>127</v>
      </c>
      <c r="C54" s="65">
        <v>2.47804682438999</v>
      </c>
    </row>
    <row r="55" spans="1:4" ht="15.75" customHeight="1">
      <c r="B55" s="16" t="s">
        <v>128</v>
      </c>
      <c r="C55" s="65">
        <v>2.47804682438999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2.1459227467811159E-2</v>
      </c>
    </row>
    <row r="59" spans="1:4" ht="15.75" customHeight="1">
      <c r="B59" s="16" t="s">
        <v>132</v>
      </c>
      <c r="C59" s="66">
        <v>0.61028406042126082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2.9893494697024998</v>
      </c>
      <c r="C2" s="26">
        <f>'Baseline year population inputs'!C52</f>
        <v>2.7022402730900001</v>
      </c>
      <c r="D2" s="26">
        <f>'Baseline year population inputs'!C53</f>
        <v>2.7022402730900001</v>
      </c>
      <c r="E2" s="26">
        <f>'Baseline year population inputs'!C54</f>
        <v>2.47804682438999</v>
      </c>
      <c r="F2" s="26">
        <f>'Baseline year population inputs'!C55</f>
        <v>2.47804682438999</v>
      </c>
    </row>
    <row r="3" spans="1:6" ht="15.75" customHeight="1">
      <c r="A3" s="3" t="s">
        <v>65</v>
      </c>
      <c r="B3" s="26">
        <f>frac_mam_1month * 2.6</f>
        <v>0.22619999999999998</v>
      </c>
      <c r="C3" s="26">
        <f>frac_mam_1_5months * 2.6</f>
        <v>0.22619999999999998</v>
      </c>
      <c r="D3" s="26">
        <f>frac_mam_6_11months * 2.6</f>
        <v>0.24284</v>
      </c>
      <c r="E3" s="26">
        <f>frac_mam_12_23months * 2.6</f>
        <v>0.2392</v>
      </c>
      <c r="F3" s="26">
        <f>frac_mam_24_59months * 2.6</f>
        <v>0.17238000000000001</v>
      </c>
    </row>
    <row r="4" spans="1:6" ht="15.75" customHeight="1">
      <c r="A4" s="3" t="s">
        <v>66</v>
      </c>
      <c r="B4" s="26">
        <f>frac_sam_1month * 2.6</f>
        <v>0.14637999999999998</v>
      </c>
      <c r="C4" s="26">
        <f>frac_sam_1_5months * 2.6</f>
        <v>0.14637999999999998</v>
      </c>
      <c r="D4" s="26">
        <f>frac_sam_6_11months * 2.6</f>
        <v>0.11258</v>
      </c>
      <c r="E4" s="26">
        <f>frac_sam_12_23months * 2.6</f>
        <v>9.3079999999999996E-2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0.01</v>
      </c>
      <c r="E2" s="93">
        <f>food_insecure</f>
        <v>0.01</v>
      </c>
      <c r="F2" s="93">
        <f>food_insecure</f>
        <v>0.01</v>
      </c>
      <c r="G2" s="93">
        <f>food_insecure</f>
        <v>0.01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0.01</v>
      </c>
      <c r="F5" s="93">
        <f>food_insecure</f>
        <v>0.01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2.9893494697024998</v>
      </c>
      <c r="D7" s="93">
        <f>diarrhoea_1_5mo</f>
        <v>2.7022402730900001</v>
      </c>
      <c r="E7" s="93">
        <f>diarrhoea_6_11mo</f>
        <v>2.7022402730900001</v>
      </c>
      <c r="F7" s="93">
        <f>diarrhoea_12_23mo</f>
        <v>2.47804682438999</v>
      </c>
      <c r="G7" s="93">
        <f>diarrhoea_24_59mo</f>
        <v>2.47804682438999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0.01</v>
      </c>
      <c r="F8" s="93">
        <f>food_insecure</f>
        <v>0.01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2.9893494697024998</v>
      </c>
      <c r="D12" s="93">
        <f>diarrhoea_1_5mo</f>
        <v>2.7022402730900001</v>
      </c>
      <c r="E12" s="93">
        <f>diarrhoea_6_11mo</f>
        <v>2.7022402730900001</v>
      </c>
      <c r="F12" s="93">
        <f>diarrhoea_12_23mo</f>
        <v>2.47804682438999</v>
      </c>
      <c r="G12" s="93">
        <f>diarrhoea_24_59mo</f>
        <v>2.47804682438999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0.01</v>
      </c>
      <c r="I15" s="93">
        <f>food_insecure</f>
        <v>0.01</v>
      </c>
      <c r="J15" s="93">
        <f>food_insecure</f>
        <v>0.01</v>
      </c>
      <c r="K15" s="93">
        <f>food_insecure</f>
        <v>0.01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0.70400000000000007</v>
      </c>
      <c r="I18" s="93">
        <f>frac_PW_health_facility</f>
        <v>0.70400000000000007</v>
      </c>
      <c r="J18" s="93">
        <f>frac_PW_health_facility</f>
        <v>0.70400000000000007</v>
      </c>
      <c r="K18" s="93">
        <f>frac_PW_health_facility</f>
        <v>0.70400000000000007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0.52100000000000002</v>
      </c>
      <c r="M24" s="93">
        <f>famplan_unmet_need</f>
        <v>0.52100000000000002</v>
      </c>
      <c r="N24" s="93">
        <f>famplan_unmet_need</f>
        <v>0.52100000000000002</v>
      </c>
      <c r="O24" s="93">
        <f>famplan_unmet_need</f>
        <v>0.52100000000000002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0.10488076480102523</v>
      </c>
      <c r="M25" s="93">
        <f>(1-food_insecure)*(0.49)+food_insecure*(0.7)</f>
        <v>0.49209999999999998</v>
      </c>
      <c r="N25" s="93">
        <f>(1-food_insecure)*(0.49)+food_insecure*(0.7)</f>
        <v>0.49209999999999998</v>
      </c>
      <c r="O25" s="93">
        <f>(1-food_insecure)*(0.49)+food_insecure*(0.7)</f>
        <v>0.49209999999999998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4.4948899200439395E-2</v>
      </c>
      <c r="M26" s="93">
        <f>(1-food_insecure)*(0.21)+food_insecure*(0.3)</f>
        <v>0.2109</v>
      </c>
      <c r="N26" s="93">
        <f>(1-food_insecure)*(0.21)+food_insecure*(0.3)</f>
        <v>0.2109</v>
      </c>
      <c r="O26" s="93">
        <f>(1-food_insecure)*(0.21)+food_insecure*(0.3)</f>
        <v>0.2109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6.3299303283691322E-2</v>
      </c>
      <c r="M27" s="93">
        <f>(1-food_insecure)*(0.3)</f>
        <v>0.29699999999999999</v>
      </c>
      <c r="N27" s="93">
        <f>(1-food_insecure)*(0.3)</f>
        <v>0.29699999999999999</v>
      </c>
      <c r="O27" s="93">
        <f>(1-food_insecure)*(0.3)</f>
        <v>0.29699999999999999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0.78687103271484404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2750</v>
      </c>
      <c r="C2" s="75">
        <v>5900</v>
      </c>
      <c r="D2" s="75">
        <v>9300</v>
      </c>
      <c r="E2" s="75">
        <v>1003000</v>
      </c>
      <c r="F2" s="75">
        <v>812000</v>
      </c>
      <c r="G2" s="22">
        <f t="shared" ref="G2:G40" si="0">C2+D2+E2+F2</f>
        <v>1830200</v>
      </c>
      <c r="H2" s="22">
        <f t="shared" ref="H2:H40" si="1">(B2 + stillbirth*B2/(1000-stillbirth))/(1-abortion)</f>
        <v>3188.3392578473727</v>
      </c>
      <c r="I2" s="22">
        <f>G2-H2</f>
        <v>1827011.6607421527</v>
      </c>
    </row>
    <row r="3" spans="1:9" ht="15.75" customHeight="1">
      <c r="A3" s="92">
        <f t="shared" ref="A3:A40" si="2">IF($A$2+ROW(A3)-2&lt;=end_year,A2+1,"")</f>
        <v>2021</v>
      </c>
      <c r="B3" s="74">
        <v>2788</v>
      </c>
      <c r="C3" s="75">
        <v>6000</v>
      </c>
      <c r="D3" s="75">
        <v>9500</v>
      </c>
      <c r="E3" s="75">
        <v>1006000</v>
      </c>
      <c r="F3" s="75">
        <v>832000</v>
      </c>
      <c r="G3" s="22">
        <f t="shared" si="0"/>
        <v>1853500</v>
      </c>
      <c r="H3" s="22">
        <f t="shared" si="1"/>
        <v>3232.3963094103547</v>
      </c>
      <c r="I3" s="22">
        <f t="shared" ref="I3:I15" si="3">G3-H3</f>
        <v>1850267.6036905895</v>
      </c>
    </row>
    <row r="4" spans="1:9" ht="15.75" customHeight="1">
      <c r="A4" s="92">
        <f t="shared" si="2"/>
        <v>2022</v>
      </c>
      <c r="B4" s="74">
        <v>2823</v>
      </c>
      <c r="C4" s="75">
        <v>6000</v>
      </c>
      <c r="D4" s="75">
        <v>9600</v>
      </c>
      <c r="E4" s="75">
        <v>1001000</v>
      </c>
      <c r="F4" s="75">
        <v>855000</v>
      </c>
      <c r="G4" s="22">
        <f t="shared" si="0"/>
        <v>1871600</v>
      </c>
      <c r="H4" s="22">
        <f t="shared" si="1"/>
        <v>3272.9751726920481</v>
      </c>
      <c r="I4" s="22">
        <f t="shared" si="3"/>
        <v>1868327.024827308</v>
      </c>
    </row>
    <row r="5" spans="1:9" ht="15.75" customHeight="1">
      <c r="A5" s="92" t="str">
        <f t="shared" si="2"/>
        <v/>
      </c>
      <c r="B5" s="74">
        <v>2611.6715999999997</v>
      </c>
      <c r="C5" s="75">
        <v>6100</v>
      </c>
      <c r="D5" s="75">
        <v>9800</v>
      </c>
      <c r="E5" s="75">
        <v>991000</v>
      </c>
      <c r="F5" s="75">
        <v>879000</v>
      </c>
      <c r="G5" s="22">
        <f t="shared" si="0"/>
        <v>1885900</v>
      </c>
      <c r="H5" s="22">
        <f t="shared" si="1"/>
        <v>3027.9618512309303</v>
      </c>
      <c r="I5" s="22">
        <f t="shared" si="3"/>
        <v>1882872.0381487692</v>
      </c>
    </row>
    <row r="6" spans="1:9" ht="15.75" customHeight="1">
      <c r="A6" s="92" t="str">
        <f t="shared" si="2"/>
        <v/>
      </c>
      <c r="B6" s="74">
        <v>2632.4879999999994</v>
      </c>
      <c r="C6" s="75">
        <v>6200</v>
      </c>
      <c r="D6" s="75">
        <v>9900</v>
      </c>
      <c r="E6" s="75">
        <v>977000</v>
      </c>
      <c r="F6" s="75">
        <v>903000</v>
      </c>
      <c r="G6" s="22">
        <f t="shared" si="0"/>
        <v>1896100</v>
      </c>
      <c r="H6" s="22">
        <f t="shared" si="1"/>
        <v>3052.0963040771317</v>
      </c>
      <c r="I6" s="22">
        <f t="shared" si="3"/>
        <v>1893047.9036959228</v>
      </c>
    </row>
    <row r="7" spans="1:9" ht="15.75" customHeight="1">
      <c r="A7" s="92" t="str">
        <f t="shared" si="2"/>
        <v/>
      </c>
      <c r="B7" s="74">
        <v>2653.268</v>
      </c>
      <c r="C7" s="75">
        <v>6200</v>
      </c>
      <c r="D7" s="75">
        <v>10100</v>
      </c>
      <c r="E7" s="75">
        <v>961000</v>
      </c>
      <c r="F7" s="75">
        <v>924000</v>
      </c>
      <c r="G7" s="22">
        <f t="shared" si="0"/>
        <v>1901300</v>
      </c>
      <c r="H7" s="22">
        <f t="shared" si="1"/>
        <v>3076.1885549055205</v>
      </c>
      <c r="I7" s="22">
        <f t="shared" si="3"/>
        <v>1898223.8114450944</v>
      </c>
    </row>
    <row r="8" spans="1:9" ht="15.75" customHeight="1">
      <c r="A8" s="92" t="str">
        <f t="shared" si="2"/>
        <v/>
      </c>
      <c r="B8" s="74">
        <v>2676.5855999999999</v>
      </c>
      <c r="C8" s="75">
        <v>6200</v>
      </c>
      <c r="D8" s="75">
        <v>10300</v>
      </c>
      <c r="E8" s="75">
        <v>941000</v>
      </c>
      <c r="F8" s="75">
        <v>944000</v>
      </c>
      <c r="G8" s="22">
        <f t="shared" si="0"/>
        <v>1901500</v>
      </c>
      <c r="H8" s="22">
        <f t="shared" si="1"/>
        <v>3103.2228892614412</v>
      </c>
      <c r="I8" s="22">
        <f t="shared" si="3"/>
        <v>1898396.7771107384</v>
      </c>
    </row>
    <row r="9" spans="1:9" ht="15.75" customHeight="1">
      <c r="A9" s="92" t="str">
        <f t="shared" si="2"/>
        <v/>
      </c>
      <c r="B9" s="74">
        <v>2699.9107999999997</v>
      </c>
      <c r="C9" s="75">
        <v>6100</v>
      </c>
      <c r="D9" s="75">
        <v>10400</v>
      </c>
      <c r="E9" s="75">
        <v>918000</v>
      </c>
      <c r="F9" s="75">
        <v>961000</v>
      </c>
      <c r="G9" s="22">
        <f t="shared" si="0"/>
        <v>1895500</v>
      </c>
      <c r="H9" s="22">
        <f t="shared" si="1"/>
        <v>3130.2660350276742</v>
      </c>
      <c r="I9" s="22">
        <f t="shared" si="3"/>
        <v>1892369.7339649724</v>
      </c>
    </row>
    <row r="10" spans="1:9" ht="15.75" customHeight="1">
      <c r="A10" s="92" t="str">
        <f t="shared" si="2"/>
        <v/>
      </c>
      <c r="B10" s="74">
        <v>2723.2435999999998</v>
      </c>
      <c r="C10" s="75">
        <v>6000</v>
      </c>
      <c r="D10" s="75">
        <v>10500</v>
      </c>
      <c r="E10" s="75">
        <v>894000</v>
      </c>
      <c r="F10" s="75">
        <v>976000</v>
      </c>
      <c r="G10" s="22">
        <f t="shared" si="0"/>
        <v>1886500</v>
      </c>
      <c r="H10" s="22">
        <f t="shared" si="1"/>
        <v>3157.3179922042204</v>
      </c>
      <c r="I10" s="22">
        <f t="shared" si="3"/>
        <v>1883342.6820077957</v>
      </c>
    </row>
    <row r="11" spans="1:9" ht="15.75" customHeight="1">
      <c r="A11" s="92" t="str">
        <f t="shared" si="2"/>
        <v/>
      </c>
      <c r="B11" s="74">
        <v>2746.5839999999989</v>
      </c>
      <c r="C11" s="75">
        <v>6000</v>
      </c>
      <c r="D11" s="75">
        <v>10700</v>
      </c>
      <c r="E11" s="75">
        <v>870000</v>
      </c>
      <c r="F11" s="75">
        <v>986000</v>
      </c>
      <c r="G11" s="22">
        <f t="shared" si="0"/>
        <v>1872700</v>
      </c>
      <c r="H11" s="22">
        <f t="shared" si="1"/>
        <v>3184.3787607910776</v>
      </c>
      <c r="I11" s="22">
        <f t="shared" si="3"/>
        <v>1869515.6212392088</v>
      </c>
    </row>
    <row r="12" spans="1:9" ht="15.75" customHeight="1">
      <c r="A12" s="92" t="str">
        <f t="shared" si="2"/>
        <v/>
      </c>
      <c r="B12" s="74">
        <v>2769.9319999999998</v>
      </c>
      <c r="C12" s="75">
        <v>5900</v>
      </c>
      <c r="D12" s="75">
        <v>10800</v>
      </c>
      <c r="E12" s="75">
        <v>848000</v>
      </c>
      <c r="F12" s="75">
        <v>991000</v>
      </c>
      <c r="G12" s="22">
        <f t="shared" si="0"/>
        <v>1855700</v>
      </c>
      <c r="H12" s="22">
        <f t="shared" si="1"/>
        <v>3211.4483407882499</v>
      </c>
      <c r="I12" s="22">
        <f t="shared" si="3"/>
        <v>1852488.5516592117</v>
      </c>
    </row>
    <row r="13" spans="1:9" ht="15.75" customHeight="1">
      <c r="A13" s="92" t="str">
        <f t="shared" si="2"/>
        <v/>
      </c>
      <c r="B13" s="74">
        <v>5800</v>
      </c>
      <c r="C13" s="75">
        <v>9100</v>
      </c>
      <c r="D13" s="75">
        <v>999000</v>
      </c>
      <c r="E13" s="75">
        <v>796000</v>
      </c>
      <c r="F13" s="75">
        <v>2.6815637500000001E-3</v>
      </c>
      <c r="G13" s="22">
        <f t="shared" si="0"/>
        <v>1804100.0026815638</v>
      </c>
      <c r="H13" s="22">
        <f t="shared" si="1"/>
        <v>6724.4973438235484</v>
      </c>
      <c r="I13" s="22">
        <f t="shared" si="3"/>
        <v>1797375.5053377403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2.6815637500000001E-3</v>
      </c>
    </row>
    <row r="4" spans="1:8" ht="15.75" customHeight="1">
      <c r="B4" s="24" t="s">
        <v>7</v>
      </c>
      <c r="C4" s="76">
        <v>0.16889530737062797</v>
      </c>
    </row>
    <row r="5" spans="1:8" ht="15.75" customHeight="1">
      <c r="B5" s="24" t="s">
        <v>8</v>
      </c>
      <c r="C5" s="76">
        <v>8.0540523738818329E-2</v>
      </c>
    </row>
    <row r="6" spans="1:8" ht="15.75" customHeight="1">
      <c r="B6" s="24" t="s">
        <v>10</v>
      </c>
      <c r="C6" s="76">
        <v>5.6797195119007826E-2</v>
      </c>
    </row>
    <row r="7" spans="1:8" ht="15.75" customHeight="1">
      <c r="B7" s="24" t="s">
        <v>13</v>
      </c>
      <c r="C7" s="76">
        <v>0.31260107254946901</v>
      </c>
    </row>
    <row r="8" spans="1:8" ht="15.75" customHeight="1">
      <c r="B8" s="24" t="s">
        <v>14</v>
      </c>
      <c r="C8" s="76">
        <v>6.0536033979993323E-5</v>
      </c>
    </row>
    <row r="9" spans="1:8" ht="15.75" customHeight="1">
      <c r="B9" s="24" t="s">
        <v>27</v>
      </c>
      <c r="C9" s="76">
        <v>0.12424305774681525</v>
      </c>
    </row>
    <row r="10" spans="1:8" ht="15.75" customHeight="1">
      <c r="B10" s="24" t="s">
        <v>15</v>
      </c>
      <c r="C10" s="76">
        <v>0.25418074369128163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1.19294522129927E-2</v>
      </c>
      <c r="D14" s="76">
        <v>1.19294522129927E-2</v>
      </c>
      <c r="E14" s="76">
        <v>1.39421291120134E-2</v>
      </c>
      <c r="F14" s="76">
        <v>1.39421291120134E-2</v>
      </c>
    </row>
    <row r="15" spans="1:8" ht="15.75" customHeight="1">
      <c r="B15" s="24" t="s">
        <v>16</v>
      </c>
      <c r="C15" s="76">
        <v>0.200368993305236</v>
      </c>
      <c r="D15" s="76">
        <v>0.200368993305236</v>
      </c>
      <c r="E15" s="76">
        <v>0.13089304561432799</v>
      </c>
      <c r="F15" s="76">
        <v>0.13089304561432799</v>
      </c>
    </row>
    <row r="16" spans="1:8" ht="15.75" customHeight="1">
      <c r="B16" s="24" t="s">
        <v>17</v>
      </c>
      <c r="C16" s="76">
        <v>0.10171586643300699</v>
      </c>
      <c r="D16" s="76">
        <v>0.10171586643300699</v>
      </c>
      <c r="E16" s="76">
        <v>7.2280042453489707E-2</v>
      </c>
      <c r="F16" s="76">
        <v>7.2280042453489707E-2</v>
      </c>
    </row>
    <row r="17" spans="1:8" ht="15.75" customHeight="1">
      <c r="B17" s="24" t="s">
        <v>18</v>
      </c>
      <c r="C17" s="76">
        <v>2.8581144861053901E-2</v>
      </c>
      <c r="D17" s="76">
        <v>2.8581144861053901E-2</v>
      </c>
      <c r="E17" s="76">
        <v>7.0568372333289303E-2</v>
      </c>
      <c r="F17" s="76">
        <v>7.0568372333289303E-2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3.1342764748706203E-2</v>
      </c>
      <c r="D19" s="76">
        <v>3.1342764748706203E-2</v>
      </c>
      <c r="E19" s="76">
        <v>3.3064238914675297E-2</v>
      </c>
      <c r="F19" s="76">
        <v>3.3064238914675297E-2</v>
      </c>
    </row>
    <row r="20" spans="1:8" ht="15.75" customHeight="1">
      <c r="B20" s="24" t="s">
        <v>21</v>
      </c>
      <c r="C20" s="76">
        <v>2.0027919288208899E-3</v>
      </c>
      <c r="D20" s="76">
        <v>2.0027919288208899E-3</v>
      </c>
      <c r="E20" s="76">
        <v>8.0294119161391404E-3</v>
      </c>
      <c r="F20" s="76">
        <v>8.0294119161391404E-3</v>
      </c>
    </row>
    <row r="21" spans="1:8" ht="15.75" customHeight="1">
      <c r="B21" s="24" t="s">
        <v>22</v>
      </c>
      <c r="C21" s="76">
        <v>8.2511608167542119E-2</v>
      </c>
      <c r="D21" s="76">
        <v>8.2511608167542119E-2</v>
      </c>
      <c r="E21" s="76">
        <v>0.26016502437932598</v>
      </c>
      <c r="F21" s="76">
        <v>0.26016502437932598</v>
      </c>
    </row>
    <row r="22" spans="1:8" ht="15.75" customHeight="1">
      <c r="B22" s="24" t="s">
        <v>23</v>
      </c>
      <c r="C22" s="76">
        <v>0.54154737834264122</v>
      </c>
      <c r="D22" s="76">
        <v>0.54154737834264122</v>
      </c>
      <c r="E22" s="76">
        <v>0.41105773527673917</v>
      </c>
      <c r="F22" s="76">
        <v>0.41105773527673917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4.7899999999999998E-2</v>
      </c>
    </row>
    <row r="27" spans="1:8" ht="15.75" customHeight="1">
      <c r="B27" s="24" t="s">
        <v>39</v>
      </c>
      <c r="C27" s="76">
        <v>1.8500000000000003E-2</v>
      </c>
    </row>
    <row r="28" spans="1:8" ht="15.75" customHeight="1">
      <c r="B28" s="24" t="s">
        <v>40</v>
      </c>
      <c r="C28" s="76">
        <v>0.23089999999999999</v>
      </c>
    </row>
    <row r="29" spans="1:8" ht="15.75" customHeight="1">
      <c r="B29" s="24" t="s">
        <v>41</v>
      </c>
      <c r="C29" s="76">
        <v>0.1394</v>
      </c>
    </row>
    <row r="30" spans="1:8" ht="15.75" customHeight="1">
      <c r="B30" s="24" t="s">
        <v>42</v>
      </c>
      <c r="C30" s="76">
        <v>5.0700000000000002E-2</v>
      </c>
    </row>
    <row r="31" spans="1:8" ht="15.75" customHeight="1">
      <c r="B31" s="24" t="s">
        <v>43</v>
      </c>
      <c r="C31" s="76">
        <v>7.1099999999999997E-2</v>
      </c>
    </row>
    <row r="32" spans="1:8" ht="15.75" customHeight="1">
      <c r="B32" s="24" t="s">
        <v>44</v>
      </c>
      <c r="C32" s="76">
        <v>0.14679999999999999</v>
      </c>
    </row>
    <row r="33" spans="2:3" ht="15.75" customHeight="1">
      <c r="B33" s="24" t="s">
        <v>45</v>
      </c>
      <c r="C33" s="76">
        <v>0.1222</v>
      </c>
    </row>
    <row r="34" spans="2:3" ht="15.75" customHeight="1">
      <c r="B34" s="24" t="s">
        <v>46</v>
      </c>
      <c r="C34" s="76">
        <v>0.1725000000022352</v>
      </c>
    </row>
    <row r="35" spans="2:3" ht="15.75" customHeight="1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0.67438217044688631</v>
      </c>
      <c r="D2" s="77">
        <v>0.60250000000000004</v>
      </c>
      <c r="E2" s="77">
        <v>0.53939999999999999</v>
      </c>
      <c r="F2" s="77">
        <v>0.3322</v>
      </c>
      <c r="G2" s="77">
        <v>0.28770000000000001</v>
      </c>
    </row>
    <row r="3" spans="1:15" ht="15.75" customHeight="1">
      <c r="A3" s="5"/>
      <c r="B3" s="11" t="s">
        <v>118</v>
      </c>
      <c r="C3" s="77">
        <v>0.21600000000000003</v>
      </c>
      <c r="D3" s="77">
        <v>0.21600000000000003</v>
      </c>
      <c r="E3" s="77">
        <v>0.24350000000000002</v>
      </c>
      <c r="F3" s="77">
        <v>0.27289999999999998</v>
      </c>
      <c r="G3" s="77">
        <v>0.27960000000000002</v>
      </c>
    </row>
    <row r="4" spans="1:15" ht="15.75" customHeight="1">
      <c r="A4" s="5"/>
      <c r="B4" s="11" t="s">
        <v>116</v>
      </c>
      <c r="C4" s="78">
        <v>0.1074</v>
      </c>
      <c r="D4" s="78">
        <v>0.1074</v>
      </c>
      <c r="E4" s="78">
        <v>0.1363</v>
      </c>
      <c r="F4" s="78">
        <v>0.22940000000000002</v>
      </c>
      <c r="G4" s="78">
        <v>0.24829999999999999</v>
      </c>
    </row>
    <row r="5" spans="1:15" ht="15.75" customHeight="1">
      <c r="A5" s="5"/>
      <c r="B5" s="11" t="s">
        <v>119</v>
      </c>
      <c r="C5" s="78">
        <v>7.400000000000001E-2</v>
      </c>
      <c r="D5" s="78">
        <v>7.400000000000001E-2</v>
      </c>
      <c r="E5" s="78">
        <v>8.0799999999999997E-2</v>
      </c>
      <c r="F5" s="78">
        <v>0.1656</v>
      </c>
      <c r="G5" s="78">
        <v>0.1845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0.66489999999999994</v>
      </c>
      <c r="D8" s="77">
        <v>0.66489999999999994</v>
      </c>
      <c r="E8" s="77">
        <v>0.65620000000000001</v>
      </c>
      <c r="F8" s="77">
        <v>0.64269999999999994</v>
      </c>
      <c r="G8" s="77">
        <v>0.67879999999999996</v>
      </c>
    </row>
    <row r="9" spans="1:15" ht="15.75" customHeight="1">
      <c r="B9" s="7" t="s">
        <v>121</v>
      </c>
      <c r="C9" s="77">
        <v>0.1918</v>
      </c>
      <c r="D9" s="77">
        <v>0.1918</v>
      </c>
      <c r="E9" s="77">
        <v>0.20710000000000001</v>
      </c>
      <c r="F9" s="77">
        <v>0.22949999999999998</v>
      </c>
      <c r="G9" s="77">
        <v>0.23300000000000001</v>
      </c>
    </row>
    <row r="10" spans="1:15" ht="15.75" customHeight="1">
      <c r="B10" s="7" t="s">
        <v>122</v>
      </c>
      <c r="C10" s="78">
        <v>8.6999999999999994E-2</v>
      </c>
      <c r="D10" s="78">
        <v>8.6999999999999994E-2</v>
      </c>
      <c r="E10" s="78">
        <v>9.3399999999999997E-2</v>
      </c>
      <c r="F10" s="78">
        <v>9.1999999999999998E-2</v>
      </c>
      <c r="G10" s="78">
        <v>6.6299999999999998E-2</v>
      </c>
    </row>
    <row r="11" spans="1:15" ht="15.75" customHeight="1">
      <c r="B11" s="7" t="s">
        <v>123</v>
      </c>
      <c r="C11" s="78">
        <v>5.6299999999999996E-2</v>
      </c>
      <c r="D11" s="78">
        <v>5.6299999999999996E-2</v>
      </c>
      <c r="E11" s="78">
        <v>4.3299999999999998E-2</v>
      </c>
      <c r="F11" s="78">
        <v>3.5799999999999998E-2</v>
      </c>
      <c r="G11" s="78">
        <v>2.2000000000000002E-2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0.32033981175000004</v>
      </c>
      <c r="D14" s="79">
        <v>0.31614712435300002</v>
      </c>
      <c r="E14" s="79">
        <v>0.31614712435300002</v>
      </c>
      <c r="F14" s="79">
        <v>0.15880290981799999</v>
      </c>
      <c r="G14" s="79">
        <v>0.15880290981799999</v>
      </c>
      <c r="H14" s="80">
        <v>0.28800000000000003</v>
      </c>
      <c r="I14" s="80">
        <v>0.28800000000000003</v>
      </c>
      <c r="J14" s="80">
        <v>0.28800000000000003</v>
      </c>
      <c r="K14" s="80">
        <v>0.28800000000000003</v>
      </c>
      <c r="L14" s="80">
        <v>0.21603999999999998</v>
      </c>
      <c r="M14" s="80">
        <v>0.21603999999999998</v>
      </c>
      <c r="N14" s="80">
        <v>0.21603999999999998</v>
      </c>
      <c r="O14" s="80">
        <v>0.21603999999999998</v>
      </c>
    </row>
    <row r="15" spans="1:15" ht="15.75" customHeight="1">
      <c r="B15" s="16" t="s">
        <v>68</v>
      </c>
      <c r="C15" s="77">
        <f t="shared" ref="C15:O15" si="0">iron_deficiency_anaemia*C14</f>
        <v>0.19549828102937233</v>
      </c>
      <c r="D15" s="77">
        <f t="shared" si="0"/>
        <v>0.19293955074065411</v>
      </c>
      <c r="E15" s="77">
        <f t="shared" si="0"/>
        <v>0.19293955074065411</v>
      </c>
      <c r="F15" s="77">
        <f t="shared" si="0"/>
        <v>9.6914884610440344E-2</v>
      </c>
      <c r="G15" s="77">
        <f t="shared" si="0"/>
        <v>9.6914884610440344E-2</v>
      </c>
      <c r="H15" s="77">
        <f t="shared" si="0"/>
        <v>0.17576180940132313</v>
      </c>
      <c r="I15" s="77">
        <f t="shared" si="0"/>
        <v>0.17576180940132313</v>
      </c>
      <c r="J15" s="77">
        <f t="shared" si="0"/>
        <v>0.17576180940132313</v>
      </c>
      <c r="K15" s="77">
        <f t="shared" si="0"/>
        <v>0.17576180940132313</v>
      </c>
      <c r="L15" s="77">
        <f t="shared" si="0"/>
        <v>0.13184576841340917</v>
      </c>
      <c r="M15" s="77">
        <f t="shared" si="0"/>
        <v>0.13184576841340917</v>
      </c>
      <c r="N15" s="77">
        <f t="shared" si="0"/>
        <v>0.13184576841340917</v>
      </c>
      <c r="O15" s="77">
        <f t="shared" si="0"/>
        <v>0.13184576841340917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0.61580000000000001</v>
      </c>
      <c r="D2" s="78">
        <v>0.42259999999999998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0.1583</v>
      </c>
      <c r="D3" s="78">
        <v>0.18679999999999999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0.19089999999999999</v>
      </c>
      <c r="D4" s="78">
        <v>0.33399999999999996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3.5000000000000031E-2</v>
      </c>
      <c r="D5" s="77">
        <f t="shared" ref="D5:G5" si="0">1-SUM(D2:D4)</f>
        <v>5.6600000000000095E-2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0.37639999999999996</v>
      </c>
      <c r="D2" s="28">
        <v>0.37729999999999997</v>
      </c>
      <c r="E2" s="28">
        <v>0.37780000000000002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0.1069</v>
      </c>
      <c r="D4" s="28">
        <v>0.1067</v>
      </c>
      <c r="E4" s="28">
        <v>0.1067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0.31614712435300002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0.28800000000000003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0.21603999999999998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0.42259999999999998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16</v>
      </c>
      <c r="D13" s="28"/>
      <c r="E13" s="28"/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0.62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58.84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42.21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397.36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2.2799999999999998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1.51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1.51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1.51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1.51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13.73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13.73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>
      <c r="A18" s="53" t="s">
        <v>175</v>
      </c>
      <c r="B18" s="85">
        <v>0</v>
      </c>
      <c r="C18" s="85">
        <v>0.95</v>
      </c>
      <c r="D18" s="86">
        <v>9.17</v>
      </c>
      <c r="E18" s="86" t="s">
        <v>201</v>
      </c>
    </row>
    <row r="19" spans="1:5" ht="15.75" customHeight="1">
      <c r="A19" s="53" t="s">
        <v>174</v>
      </c>
      <c r="B19" s="85">
        <v>0</v>
      </c>
      <c r="C19" s="85">
        <v>0.95</v>
      </c>
      <c r="D19" s="86">
        <v>9.17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120.45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29.95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23.67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4.5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19.940000000000001</v>
      </c>
      <c r="E24" s="86" t="s">
        <v>201</v>
      </c>
    </row>
    <row r="25" spans="1:5" ht="15.75" customHeight="1">
      <c r="A25" s="53" t="s">
        <v>87</v>
      </c>
      <c r="B25" s="85">
        <v>0.33500000000000002</v>
      </c>
      <c r="C25" s="85">
        <v>0.95</v>
      </c>
      <c r="D25" s="86">
        <v>20.72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5.4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19.940000000000001</v>
      </c>
      <c r="E27" s="86" t="s">
        <v>201</v>
      </c>
    </row>
    <row r="28" spans="1:5" ht="15.75" customHeight="1">
      <c r="A28" s="53" t="s">
        <v>84</v>
      </c>
      <c r="B28" s="85">
        <v>0</v>
      </c>
      <c r="C28" s="85">
        <v>0.95</v>
      </c>
      <c r="D28" s="86">
        <v>0.89</v>
      </c>
      <c r="E28" s="86" t="s">
        <v>201</v>
      </c>
    </row>
    <row r="29" spans="1:5" ht="15.75" customHeight="1">
      <c r="A29" s="53" t="s">
        <v>58</v>
      </c>
      <c r="B29" s="85">
        <v>0</v>
      </c>
      <c r="C29" s="85">
        <v>0.95</v>
      </c>
      <c r="D29" s="86">
        <v>114.37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291.5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308.99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1.5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>
        <v>0.40399999999999997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>
        <v>0.93400000000000005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>
        <v>0.99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>
        <v>0.78200000000000003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2.08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1.52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2020-09-01T10:32:23Z</dcterms:modified>
</cp:coreProperties>
</file>