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6FD8D71-468E-443A-A9D4-9F0438A1034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<sst xmlns="http://schemas.openxmlformats.org/spreadsheetml/2006/main" count="1109" uniqueCount="272">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</sst>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3227704</v>
      </c>
    </row>
    <row r="8" spans="1:3" ht="15" customHeight="1">
      <c r="B8" s="7" t="s">
        <v>106</v>
      </c>
      <c r="C8" s="66">
        <v>0.14099999999999999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0.90041511535644503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0.68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9.3399999999999997E-2</v>
      </c>
    </row>
    <row r="24" spans="1:3" ht="15" customHeight="1">
      <c r="B24" s="20" t="s">
        <v>102</v>
      </c>
      <c r="C24" s="67">
        <v>0.65379999999999994</v>
      </c>
    </row>
    <row r="25" spans="1:3" ht="15" customHeight="1">
      <c r="B25" s="20" t="s">
        <v>103</v>
      </c>
      <c r="C25" s="67">
        <v>0.23600000000000002</v>
      </c>
    </row>
    <row r="26" spans="1:3" ht="15" customHeight="1">
      <c r="B26" s="20" t="s">
        <v>104</v>
      </c>
      <c r="C26" s="67">
        <v>1.6800000000000002E-2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0.30599999999999999</v>
      </c>
    </row>
    <row r="30" spans="1:3" ht="14.25" customHeight="1">
      <c r="B30" s="30" t="s">
        <v>76</v>
      </c>
      <c r="C30" s="69">
        <v>0.08</v>
      </c>
    </row>
    <row r="31" spans="1:3" ht="14.25" customHeight="1">
      <c r="B31" s="30" t="s">
        <v>77</v>
      </c>
      <c r="C31" s="69">
        <v>0.153</v>
      </c>
    </row>
    <row r="32" spans="1:3" ht="14.25" customHeight="1">
      <c r="B32" s="30" t="s">
        <v>78</v>
      </c>
      <c r="C32" s="69">
        <v>0.46100000000000002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12.1</v>
      </c>
    </row>
    <row r="38" spans="1:5" ht="15" customHeight="1">
      <c r="B38" s="16" t="s">
        <v>91</v>
      </c>
      <c r="C38" s="68">
        <v>20</v>
      </c>
      <c r="D38" s="17"/>
      <c r="E38" s="18"/>
    </row>
    <row r="39" spans="1:5" ht="15" customHeight="1">
      <c r="B39" s="16" t="s">
        <v>90</v>
      </c>
      <c r="C39" s="68">
        <v>22.5</v>
      </c>
      <c r="D39" s="17"/>
      <c r="E39" s="17"/>
    </row>
    <row r="40" spans="1:5" ht="15" customHeight="1">
      <c r="B40" s="16" t="s">
        <v>171</v>
      </c>
      <c r="C40" s="68">
        <v>0.36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1.9400000000000001E-2</v>
      </c>
      <c r="D45" s="17"/>
    </row>
    <row r="46" spans="1:5" ht="15.75" customHeight="1">
      <c r="B46" s="16" t="s">
        <v>11</v>
      </c>
      <c r="C46" s="67">
        <v>6.7400000000000002E-2</v>
      </c>
      <c r="D46" s="17"/>
    </row>
    <row r="47" spans="1:5" ht="15.75" customHeight="1">
      <c r="B47" s="16" t="s">
        <v>12</v>
      </c>
      <c r="C47" s="67">
        <v>0.10289999999999999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0.81030000000000002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1.07286864494499</v>
      </c>
      <c r="D51" s="17"/>
    </row>
    <row r="52" spans="1:4" ht="15" customHeight="1">
      <c r="B52" s="16" t="s">
        <v>125</v>
      </c>
      <c r="C52" s="65">
        <v>0.89305954757999906</v>
      </c>
    </row>
    <row r="53" spans="1:4" ht="15.75" customHeight="1">
      <c r="B53" s="16" t="s">
        <v>126</v>
      </c>
      <c r="C53" s="65">
        <v>0.89305954757999906</v>
      </c>
    </row>
    <row r="54" spans="1:4" ht="15.75" customHeight="1">
      <c r="B54" s="16" t="s">
        <v>127</v>
      </c>
      <c r="C54" s="65">
        <v>0.64727908743100004</v>
      </c>
    </row>
    <row r="55" spans="1:4" ht="15.75" customHeight="1">
      <c r="B55" s="16" t="s">
        <v>128</v>
      </c>
      <c r="C55" s="65">
        <v>0.64727908743100004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0.5058007490494133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1.07286864494499</v>
      </c>
      <c r="C2" s="26">
        <f>'Baseline year population inputs'!C52</f>
        <v>0.89305954757999906</v>
      </c>
      <c r="D2" s="26">
        <f>'Baseline year population inputs'!C53</f>
        <v>0.89305954757999906</v>
      </c>
      <c r="E2" s="26">
        <f>'Baseline year population inputs'!C54</f>
        <v>0.64727908743100004</v>
      </c>
      <c r="F2" s="26">
        <f>'Baseline year population inputs'!C55</f>
        <v>0.64727908743100004</v>
      </c>
    </row>
    <row r="3" spans="1:6" ht="15.75" customHeight="1">
      <c r="A3" s="3" t="s">
        <v>65</v>
      </c>
      <c r="B3" s="26">
        <f>frac_mam_1month * 2.6</f>
        <v>0.18798000000000001</v>
      </c>
      <c r="C3" s="26">
        <f>frac_mam_1_5months * 2.6</f>
        <v>0.18798000000000001</v>
      </c>
      <c r="D3" s="26">
        <f>frac_mam_6_11months * 2.6</f>
        <v>0.14455999999999999</v>
      </c>
      <c r="E3" s="26">
        <f>frac_mam_12_23months * 2.6</f>
        <v>7.9039999999999999E-2</v>
      </c>
      <c r="F3" s="26">
        <f>frac_mam_24_59months * 2.6</f>
        <v>4.1860000000000001E-2</v>
      </c>
    </row>
    <row r="4" spans="1:6" ht="15.75" customHeight="1">
      <c r="A4" s="3" t="s">
        <v>66</v>
      </c>
      <c r="B4" s="26">
        <f>frac_sam_1month * 2.6</f>
        <v>9.9319999999999992E-2</v>
      </c>
      <c r="C4" s="26">
        <f>frac_sam_1_5months * 2.6</f>
        <v>9.9319999999999992E-2</v>
      </c>
      <c r="D4" s="26">
        <f>frac_sam_6_11months * 2.6</f>
        <v>8.0600000000000005E-2</v>
      </c>
      <c r="E4" s="26">
        <f>frac_sam_12_23months * 2.6</f>
        <v>4.8620000000000003E-2</v>
      </c>
      <c r="F4" s="26">
        <f>frac_sam_24_59months * 2.6</f>
        <v>2.4026080000000002E-2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0.14099999999999999</v>
      </c>
      <c r="E2" s="93">
        <f>food_insecure</f>
        <v>0.14099999999999999</v>
      </c>
      <c r="F2" s="93">
        <f>food_insecure</f>
        <v>0.14099999999999999</v>
      </c>
      <c r="G2" s="93">
        <f>food_insecure</f>
        <v>0.14099999999999999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0.14099999999999999</v>
      </c>
      <c r="F5" s="93">
        <f>food_insecure</f>
        <v>0.14099999999999999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1.07286864494499</v>
      </c>
      <c r="D7" s="93">
        <f>diarrhoea_1_5mo</f>
        <v>0.89305954757999906</v>
      </c>
      <c r="E7" s="93">
        <f>diarrhoea_6_11mo</f>
        <v>0.89305954757999906</v>
      </c>
      <c r="F7" s="93">
        <f>diarrhoea_12_23mo</f>
        <v>0.64727908743100004</v>
      </c>
      <c r="G7" s="93">
        <f>diarrhoea_24_59mo</f>
        <v>0.64727908743100004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0.14099999999999999</v>
      </c>
      <c r="F8" s="93">
        <f>food_insecure</f>
        <v>0.14099999999999999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1.07286864494499</v>
      </c>
      <c r="D12" s="93">
        <f>diarrhoea_1_5mo</f>
        <v>0.89305954757999906</v>
      </c>
      <c r="E12" s="93">
        <f>diarrhoea_6_11mo</f>
        <v>0.89305954757999906</v>
      </c>
      <c r="F12" s="93">
        <f>diarrhoea_12_23mo</f>
        <v>0.64727908743100004</v>
      </c>
      <c r="G12" s="93">
        <f>diarrhoea_24_59mo</f>
        <v>0.64727908743100004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0.14099999999999999</v>
      </c>
      <c r="I15" s="93">
        <f>food_insecure</f>
        <v>0.14099999999999999</v>
      </c>
      <c r="J15" s="93">
        <f>food_insecure</f>
        <v>0.14099999999999999</v>
      </c>
      <c r="K15" s="93">
        <f>food_insecure</f>
        <v>0.14099999999999999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5.1745301909637595E-2</v>
      </c>
      <c r="M25" s="93">
        <f>(1-food_insecure)*(0.49)+food_insecure*(0.7)</f>
        <v>0.51961000000000002</v>
      </c>
      <c r="N25" s="93">
        <f>(1-food_insecure)*(0.49)+food_insecure*(0.7)</f>
        <v>0.51961000000000002</v>
      </c>
      <c r="O25" s="93">
        <f>(1-food_insecure)*(0.49)+food_insecure*(0.7)</f>
        <v>0.51961000000000002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2.2176557961273255E-2</v>
      </c>
      <c r="M26" s="93">
        <f>(1-food_insecure)*(0.21)+food_insecure*(0.3)</f>
        <v>0.22269</v>
      </c>
      <c r="N26" s="93">
        <f>(1-food_insecure)*(0.21)+food_insecure*(0.3)</f>
        <v>0.22269</v>
      </c>
      <c r="O26" s="93">
        <f>(1-food_insecure)*(0.21)+food_insecure*(0.3)</f>
        <v>0.22269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2.5663024772644115E-2</v>
      </c>
      <c r="M27" s="93">
        <f>(1-food_insecure)*(0.3)</f>
        <v>0.25769999999999998</v>
      </c>
      <c r="N27" s="93">
        <f>(1-food_insecure)*(0.3)</f>
        <v>0.25769999999999998</v>
      </c>
      <c r="O27" s="93">
        <f>(1-food_insecure)*(0.3)</f>
        <v>0.25769999999999998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0.90041511535644503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703024</v>
      </c>
      <c r="C2" s="75">
        <v>1255000</v>
      </c>
      <c r="D2" s="75">
        <v>2948000</v>
      </c>
      <c r="E2" s="75">
        <v>21700</v>
      </c>
      <c r="F2" s="75">
        <v>14600</v>
      </c>
      <c r="G2" s="22">
        <f t="shared" ref="G2:G40" si="0">C2+D2+E2+F2</f>
        <v>4239300</v>
      </c>
      <c r="H2" s="22">
        <f t="shared" ref="H2:H40" si="1">(B2 + stillbirth*B2/(1000-stillbirth))/(1-abortion)</f>
        <v>817888.22188096226</v>
      </c>
      <c r="I2" s="22">
        <f>G2-H2</f>
        <v>3421411.7781190379</v>
      </c>
    </row>
    <row r="3" spans="1:9" ht="15.75" customHeight="1">
      <c r="A3" s="92">
        <f t="shared" ref="A3:A40" si="2">IF($A$2+ROW(A3)-2&lt;=end_year,A2+1,"")</f>
        <v>2021</v>
      </c>
      <c r="B3" s="74">
        <v>692187</v>
      </c>
      <c r="C3" s="75">
        <v>1269000</v>
      </c>
      <c r="D3" s="75">
        <v>2877000</v>
      </c>
      <c r="E3" s="75">
        <v>22000</v>
      </c>
      <c r="F3" s="75">
        <v>15000</v>
      </c>
      <c r="G3" s="22">
        <f t="shared" si="0"/>
        <v>4183000</v>
      </c>
      <c r="H3" s="22">
        <f t="shared" si="1"/>
        <v>805280.60868351255</v>
      </c>
      <c r="I3" s="22">
        <f t="shared" ref="I3:I15" si="3">G3-H3</f>
        <v>3377719.3913164875</v>
      </c>
    </row>
    <row r="4" spans="1:9" ht="15.75" customHeight="1">
      <c r="A4" s="92">
        <f t="shared" si="2"/>
        <v>2022</v>
      </c>
      <c r="B4" s="74">
        <v>680944</v>
      </c>
      <c r="C4" s="75">
        <v>1302000</v>
      </c>
      <c r="D4" s="75">
        <v>2797000</v>
      </c>
      <c r="E4" s="75">
        <v>23000</v>
      </c>
      <c r="F4" s="75">
        <v>15500</v>
      </c>
      <c r="G4" s="22">
        <f t="shared" si="0"/>
        <v>4137500</v>
      </c>
      <c r="H4" s="22">
        <f t="shared" si="1"/>
        <v>792200.66080320161</v>
      </c>
      <c r="I4" s="22">
        <f t="shared" si="3"/>
        <v>3345299.3391967984</v>
      </c>
    </row>
    <row r="5" spans="1:9" ht="15.75" customHeight="1">
      <c r="A5" s="92" t="str">
        <f t="shared" si="2"/>
        <v/>
      </c>
      <c r="B5" s="74">
        <v>600277.31999999995</v>
      </c>
      <c r="C5" s="75">
        <v>1346000</v>
      </c>
      <c r="D5" s="75">
        <v>2717000</v>
      </c>
      <c r="E5" s="75">
        <v>23000</v>
      </c>
      <c r="F5" s="75">
        <v>16000</v>
      </c>
      <c r="G5" s="22">
        <f t="shared" si="0"/>
        <v>4102000</v>
      </c>
      <c r="H5" s="22">
        <f t="shared" si="1"/>
        <v>698354.18120899063</v>
      </c>
      <c r="I5" s="22">
        <f t="shared" si="3"/>
        <v>3403645.8187910095</v>
      </c>
    </row>
    <row r="6" spans="1:9" ht="15.75" customHeight="1">
      <c r="A6" s="92" t="str">
        <f t="shared" si="2"/>
        <v/>
      </c>
      <c r="B6" s="74">
        <v>587893.07519999996</v>
      </c>
      <c r="C6" s="75">
        <v>1390000</v>
      </c>
      <c r="D6" s="75">
        <v>2648000</v>
      </c>
      <c r="E6" s="75">
        <v>23000</v>
      </c>
      <c r="F6" s="75">
        <v>16600</v>
      </c>
      <c r="G6" s="22">
        <f t="shared" si="0"/>
        <v>4077600</v>
      </c>
      <c r="H6" s="22">
        <f t="shared" si="1"/>
        <v>683946.52519893902</v>
      </c>
      <c r="I6" s="22">
        <f t="shared" si="3"/>
        <v>3393653.4748010607</v>
      </c>
    </row>
    <row r="7" spans="1:9" ht="15.75" customHeight="1">
      <c r="A7" s="92" t="str">
        <f t="shared" si="2"/>
        <v/>
      </c>
      <c r="B7" s="74">
        <v>574916.54399999999</v>
      </c>
      <c r="C7" s="75">
        <v>1427000</v>
      </c>
      <c r="D7" s="75">
        <v>2599000</v>
      </c>
      <c r="E7" s="75">
        <v>24000</v>
      </c>
      <c r="F7" s="75">
        <v>17200</v>
      </c>
      <c r="G7" s="22">
        <f t="shared" si="0"/>
        <v>4067200</v>
      </c>
      <c r="H7" s="22">
        <f t="shared" si="1"/>
        <v>668849.81153148122</v>
      </c>
      <c r="I7" s="22">
        <f t="shared" si="3"/>
        <v>3398350.1884685187</v>
      </c>
    </row>
    <row r="8" spans="1:9" ht="15.75" customHeight="1">
      <c r="A8" s="92" t="str">
        <f t="shared" si="2"/>
        <v/>
      </c>
      <c r="B8" s="74">
        <v>568791.88800000004</v>
      </c>
      <c r="C8" s="75">
        <v>1458000</v>
      </c>
      <c r="D8" s="75">
        <v>2572000</v>
      </c>
      <c r="E8" s="75">
        <v>24000</v>
      </c>
      <c r="F8" s="75">
        <v>18000</v>
      </c>
      <c r="G8" s="22">
        <f t="shared" si="0"/>
        <v>4072000</v>
      </c>
      <c r="H8" s="22">
        <f t="shared" si="1"/>
        <v>661724.47298617894</v>
      </c>
      <c r="I8" s="22">
        <f t="shared" si="3"/>
        <v>3410275.5270138211</v>
      </c>
    </row>
    <row r="9" spans="1:9" ht="15.75" customHeight="1">
      <c r="A9" s="92" t="str">
        <f t="shared" si="2"/>
        <v/>
      </c>
      <c r="B9" s="74">
        <v>562281.21600000001</v>
      </c>
      <c r="C9" s="75">
        <v>1483000</v>
      </c>
      <c r="D9" s="75">
        <v>2565000</v>
      </c>
      <c r="E9" s="75">
        <v>24000</v>
      </c>
      <c r="F9" s="75">
        <v>18300</v>
      </c>
      <c r="G9" s="22">
        <f t="shared" si="0"/>
        <v>4090300</v>
      </c>
      <c r="H9" s="22">
        <f t="shared" si="1"/>
        <v>654150.04886220861</v>
      </c>
      <c r="I9" s="22">
        <f t="shared" si="3"/>
        <v>3436149.9511377914</v>
      </c>
    </row>
    <row r="10" spans="1:9" ht="15.75" customHeight="1">
      <c r="A10" s="92" t="str">
        <f t="shared" si="2"/>
        <v/>
      </c>
      <c r="B10" s="74">
        <v>555412.57200000004</v>
      </c>
      <c r="C10" s="75">
        <v>1500000</v>
      </c>
      <c r="D10" s="75">
        <v>2574000</v>
      </c>
      <c r="E10" s="75">
        <v>24000</v>
      </c>
      <c r="F10" s="75">
        <v>19700</v>
      </c>
      <c r="G10" s="22">
        <f t="shared" si="0"/>
        <v>4117700</v>
      </c>
      <c r="H10" s="22">
        <f t="shared" si="1"/>
        <v>646159.16515426501</v>
      </c>
      <c r="I10" s="22">
        <f t="shared" si="3"/>
        <v>3471540.8348457348</v>
      </c>
    </row>
    <row r="11" spans="1:9" ht="15.75" customHeight="1">
      <c r="A11" s="92" t="str">
        <f t="shared" si="2"/>
        <v/>
      </c>
      <c r="B11" s="74">
        <v>548212.79999999993</v>
      </c>
      <c r="C11" s="75">
        <v>1512000</v>
      </c>
      <c r="D11" s="75">
        <v>2597000</v>
      </c>
      <c r="E11" s="75">
        <v>25000</v>
      </c>
      <c r="F11" s="75">
        <v>20100</v>
      </c>
      <c r="G11" s="22">
        <f t="shared" si="0"/>
        <v>4154100</v>
      </c>
      <c r="H11" s="22">
        <f t="shared" si="1"/>
        <v>637783.05179394095</v>
      </c>
      <c r="I11" s="22">
        <f t="shared" si="3"/>
        <v>3516316.9482060592</v>
      </c>
    </row>
    <row r="12" spans="1:9" ht="15.75" customHeight="1">
      <c r="A12" s="92" t="str">
        <f t="shared" si="2"/>
        <v/>
      </c>
      <c r="B12" s="74">
        <v>540707.54399999999</v>
      </c>
      <c r="C12" s="75">
        <v>1520000</v>
      </c>
      <c r="D12" s="75">
        <v>2631000</v>
      </c>
      <c r="E12" s="75">
        <v>25000</v>
      </c>
      <c r="F12" s="75">
        <v>20600</v>
      </c>
      <c r="G12" s="22">
        <f t="shared" si="0"/>
        <v>4196600</v>
      </c>
      <c r="H12" s="22">
        <f t="shared" si="1"/>
        <v>629051.54264972778</v>
      </c>
      <c r="I12" s="22">
        <f t="shared" si="3"/>
        <v>3567548.4573502722</v>
      </c>
    </row>
    <row r="13" spans="1:9" ht="15.75" customHeight="1">
      <c r="A13" s="92" t="str">
        <f t="shared" si="2"/>
        <v/>
      </c>
      <c r="B13" s="74">
        <v>1258000</v>
      </c>
      <c r="C13" s="75">
        <v>3012000</v>
      </c>
      <c r="D13" s="75">
        <v>21200</v>
      </c>
      <c r="E13" s="75">
        <v>14200</v>
      </c>
      <c r="F13" s="75">
        <v>7.3513492499999999E-3</v>
      </c>
      <c r="G13" s="22">
        <f t="shared" si="0"/>
        <v>3047400.0073513491</v>
      </c>
      <c r="H13" s="22">
        <f t="shared" si="1"/>
        <v>1463539.4853180698</v>
      </c>
      <c r="I13" s="22">
        <f t="shared" si="3"/>
        <v>1583860.5220332793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7.3513492499999999E-3</v>
      </c>
    </row>
    <row r="4" spans="1:8" ht="15.75" customHeight="1">
      <c r="B4" s="24" t="s">
        <v>7</v>
      </c>
      <c r="C4" s="76">
        <v>9.894762622931226E-2</v>
      </c>
    </row>
    <row r="5" spans="1:8" ht="15.75" customHeight="1">
      <c r="B5" s="24" t="s">
        <v>8</v>
      </c>
      <c r="C5" s="76">
        <v>0.32655768727372275</v>
      </c>
    </row>
    <row r="6" spans="1:8" ht="15.75" customHeight="1">
      <c r="B6" s="24" t="s">
        <v>10</v>
      </c>
      <c r="C6" s="76">
        <v>0.257505859368098</v>
      </c>
    </row>
    <row r="7" spans="1:8" ht="15.75" customHeight="1">
      <c r="B7" s="24" t="s">
        <v>13</v>
      </c>
      <c r="C7" s="76">
        <v>0.11186693411185872</v>
      </c>
    </row>
    <row r="8" spans="1:8" ht="15.75" customHeight="1">
      <c r="B8" s="24" t="s">
        <v>14</v>
      </c>
      <c r="C8" s="76">
        <v>4.2717522405914945E-7</v>
      </c>
    </row>
    <row r="9" spans="1:8" ht="15.75" customHeight="1">
      <c r="B9" s="24" t="s">
        <v>27</v>
      </c>
      <c r="C9" s="76">
        <v>9.6339697851920689E-2</v>
      </c>
    </row>
    <row r="10" spans="1:8" ht="15.75" customHeight="1">
      <c r="B10" s="24" t="s">
        <v>15</v>
      </c>
      <c r="C10" s="76">
        <v>0.10143041873986358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2.0395975257041302E-2</v>
      </c>
      <c r="D14" s="76">
        <v>2.0395975257041302E-2</v>
      </c>
      <c r="E14" s="76">
        <v>1.41048653471069E-2</v>
      </c>
      <c r="F14" s="76">
        <v>1.41048653471069E-2</v>
      </c>
    </row>
    <row r="15" spans="1:8" ht="15.75" customHeight="1">
      <c r="B15" s="24" t="s">
        <v>16</v>
      </c>
      <c r="C15" s="76">
        <v>0.68267790206351886</v>
      </c>
      <c r="D15" s="76">
        <v>0.68267790206351886</v>
      </c>
      <c r="E15" s="76">
        <v>0.49966616528980501</v>
      </c>
      <c r="F15" s="76">
        <v>0.49966616528980501</v>
      </c>
    </row>
    <row r="16" spans="1:8" ht="15.75" customHeight="1">
      <c r="B16" s="24" t="s">
        <v>17</v>
      </c>
      <c r="C16" s="76">
        <v>9.1176433451845007E-3</v>
      </c>
      <c r="D16" s="76">
        <v>9.1176433451845007E-3</v>
      </c>
      <c r="E16" s="76">
        <v>1.2403589835753299E-2</v>
      </c>
      <c r="F16" s="76">
        <v>1.2403589835753299E-2</v>
      </c>
    </row>
    <row r="17" spans="1:8" ht="15.75" customHeight="1">
      <c r="B17" s="24" t="s">
        <v>18</v>
      </c>
      <c r="C17" s="76">
        <v>1.7111369682215298E-4</v>
      </c>
      <c r="D17" s="76">
        <v>1.7111369682215298E-4</v>
      </c>
      <c r="E17" s="76">
        <v>2.9983068140920099E-4</v>
      </c>
      <c r="F17" s="76">
        <v>2.9983068140920099E-4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1.5635305912267499E-4</v>
      </c>
      <c r="D19" s="76">
        <v>1.5635305912267499E-4</v>
      </c>
      <c r="E19" s="76">
        <v>7.0007095917037397E-5</v>
      </c>
      <c r="F19" s="76">
        <v>7.0007095917037397E-5</v>
      </c>
    </row>
    <row r="20" spans="1:8" ht="15.75" customHeight="1">
      <c r="B20" s="24" t="s">
        <v>21</v>
      </c>
      <c r="C20" s="76">
        <v>3.2858386616043999E-3</v>
      </c>
      <c r="D20" s="76">
        <v>3.2858386616043999E-3</v>
      </c>
      <c r="E20" s="76">
        <v>3.0137622534109599E-3</v>
      </c>
      <c r="F20" s="76">
        <v>3.0137622534109599E-3</v>
      </c>
    </row>
    <row r="21" spans="1:8" ht="15.75" customHeight="1">
      <c r="B21" s="24" t="s">
        <v>22</v>
      </c>
      <c r="C21" s="76">
        <v>4.0954097031087405E-2</v>
      </c>
      <c r="D21" s="76">
        <v>4.0954097031087405E-2</v>
      </c>
      <c r="E21" s="76">
        <v>0.238737932943721</v>
      </c>
      <c r="F21" s="76">
        <v>0.238737932943721</v>
      </c>
    </row>
    <row r="22" spans="1:8" ht="15.75" customHeight="1">
      <c r="B22" s="24" t="s">
        <v>23</v>
      </c>
      <c r="C22" s="76">
        <v>0.2432410768856188</v>
      </c>
      <c r="D22" s="76">
        <v>0.2432410768856188</v>
      </c>
      <c r="E22" s="76">
        <v>0.23170384655287657</v>
      </c>
      <c r="F22" s="76">
        <v>0.23170384655287657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6.9500000000000006E-2</v>
      </c>
    </row>
    <row r="27" spans="1:8" ht="15.75" customHeight="1">
      <c r="B27" s="24" t="s">
        <v>39</v>
      </c>
      <c r="C27" s="76">
        <v>2.98E-2</v>
      </c>
    </row>
    <row r="28" spans="1:8" ht="15.75" customHeight="1">
      <c r="B28" s="24" t="s">
        <v>40</v>
      </c>
      <c r="C28" s="76">
        <v>7.5499999999999998E-2</v>
      </c>
    </row>
    <row r="29" spans="1:8" ht="15.75" customHeight="1">
      <c r="B29" s="24" t="s">
        <v>41</v>
      </c>
      <c r="C29" s="76">
        <v>0.20329999999999998</v>
      </c>
    </row>
    <row r="30" spans="1:8" ht="15.75" customHeight="1">
      <c r="B30" s="24" t="s">
        <v>42</v>
      </c>
      <c r="C30" s="76">
        <v>4.5700000000000005E-2</v>
      </c>
    </row>
    <row r="31" spans="1:8" ht="15.75" customHeight="1">
      <c r="B31" s="24" t="s">
        <v>43</v>
      </c>
      <c r="C31" s="76">
        <v>1.9599999999999999E-2</v>
      </c>
    </row>
    <row r="32" spans="1:8" ht="15.75" customHeight="1">
      <c r="B32" s="24" t="s">
        <v>44</v>
      </c>
      <c r="C32" s="76">
        <v>8.5299999999999987E-2</v>
      </c>
    </row>
    <row r="33" spans="2:3" ht="15.75" customHeight="1">
      <c r="B33" s="24" t="s">
        <v>45</v>
      </c>
      <c r="C33" s="76">
        <v>0.39240000000000003</v>
      </c>
    </row>
    <row r="34" spans="2:3" ht="15.75" customHeight="1">
      <c r="B34" s="24" t="s">
        <v>46</v>
      </c>
      <c r="C34" s="76">
        <v>7.8899999997764828E-2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0.76286351606334846</v>
      </c>
      <c r="D2" s="77">
        <v>0.75859999999999994</v>
      </c>
      <c r="E2" s="77">
        <v>0.75540000000000007</v>
      </c>
      <c r="F2" s="77">
        <v>0.53549999999999998</v>
      </c>
      <c r="G2" s="77">
        <v>0.45569999999999999</v>
      </c>
    </row>
    <row r="3" spans="1:15" ht="15.75" customHeight="1">
      <c r="A3" s="5"/>
      <c r="B3" s="11" t="s">
        <v>118</v>
      </c>
      <c r="C3" s="77">
        <v>0.12539999999999998</v>
      </c>
      <c r="D3" s="77">
        <v>0.12539999999999998</v>
      </c>
      <c r="E3" s="77">
        <v>0.1341</v>
      </c>
      <c r="F3" s="77">
        <v>0.2477</v>
      </c>
      <c r="G3" s="77">
        <v>0.32369999999999999</v>
      </c>
    </row>
    <row r="4" spans="1:15" ht="15.75" customHeight="1">
      <c r="A4" s="5"/>
      <c r="B4" s="11" t="s">
        <v>116</v>
      </c>
      <c r="C4" s="78">
        <v>7.85E-2</v>
      </c>
      <c r="D4" s="78">
        <v>7.8600000000000003E-2</v>
      </c>
      <c r="E4" s="78">
        <v>3.8300000000000001E-2</v>
      </c>
      <c r="F4" s="78">
        <v>0.12890000000000001</v>
      </c>
      <c r="G4" s="78">
        <v>0.14230000000000001</v>
      </c>
    </row>
    <row r="5" spans="1:15" ht="15.75" customHeight="1">
      <c r="A5" s="5"/>
      <c r="B5" s="11" t="s">
        <v>119</v>
      </c>
      <c r="C5" s="78">
        <v>3.7400000000000003E-2</v>
      </c>
      <c r="D5" s="78">
        <v>3.7499999999999999E-2</v>
      </c>
      <c r="E5" s="78">
        <v>7.22E-2</v>
      </c>
      <c r="F5" s="78">
        <v>8.7899999999999992E-2</v>
      </c>
      <c r="G5" s="78">
        <v>7.8299999999999995E-2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0.73269999999999991</v>
      </c>
      <c r="D8" s="77">
        <v>0.73269999999999991</v>
      </c>
      <c r="E8" s="77">
        <v>0.83279999999999998</v>
      </c>
      <c r="F8" s="77">
        <v>0.85950000000000004</v>
      </c>
      <c r="G8" s="77">
        <v>0.93370000000000009</v>
      </c>
    </row>
    <row r="9" spans="1:15" ht="15.75" customHeight="1">
      <c r="B9" s="7" t="s">
        <v>121</v>
      </c>
      <c r="C9" s="77">
        <v>0.15670000000000001</v>
      </c>
      <c r="D9" s="77">
        <v>0.15670000000000001</v>
      </c>
      <c r="E9" s="77">
        <v>8.0500000000000002E-2</v>
      </c>
      <c r="F9" s="77">
        <v>9.1400000000000009E-2</v>
      </c>
      <c r="G9" s="77">
        <v>4.0899999999999999E-2</v>
      </c>
    </row>
    <row r="10" spans="1:15" ht="15.75" customHeight="1">
      <c r="B10" s="7" t="s">
        <v>122</v>
      </c>
      <c r="C10" s="78">
        <v>7.2300000000000003E-2</v>
      </c>
      <c r="D10" s="78">
        <v>7.2300000000000003E-2</v>
      </c>
      <c r="E10" s="78">
        <v>5.5599999999999997E-2</v>
      </c>
      <c r="F10" s="78">
        <v>3.04E-2</v>
      </c>
      <c r="G10" s="78">
        <v>1.61E-2</v>
      </c>
    </row>
    <row r="11" spans="1:15" ht="15.75" customHeight="1">
      <c r="B11" s="7" t="s">
        <v>123</v>
      </c>
      <c r="C11" s="78">
        <v>3.8199999999999998E-2</v>
      </c>
      <c r="D11" s="78">
        <v>3.8199999999999998E-2</v>
      </c>
      <c r="E11" s="78">
        <v>3.1E-2</v>
      </c>
      <c r="F11" s="78">
        <v>1.8700000000000001E-2</v>
      </c>
      <c r="G11" s="78">
        <v>9.2408000000000004E-3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0.57191562900000004</v>
      </c>
      <c r="D14" s="79">
        <v>0.54790967291399995</v>
      </c>
      <c r="E14" s="79">
        <v>0.54790967291399995</v>
      </c>
      <c r="F14" s="79">
        <v>0.52659723782500001</v>
      </c>
      <c r="G14" s="79">
        <v>0.52659723782500001</v>
      </c>
      <c r="H14" s="80">
        <v>0.249</v>
      </c>
      <c r="I14" s="80">
        <v>0.249</v>
      </c>
      <c r="J14" s="80">
        <v>0.249</v>
      </c>
      <c r="K14" s="80">
        <v>0.249</v>
      </c>
      <c r="L14" s="80">
        <v>0.35887000000000002</v>
      </c>
      <c r="M14" s="80">
        <v>0.35887000000000002</v>
      </c>
      <c r="N14" s="80">
        <v>0.35887000000000002</v>
      </c>
      <c r="O14" s="80">
        <v>0.35887000000000002</v>
      </c>
    </row>
    <row r="15" spans="1:15" ht="15.75" customHeight="1">
      <c r="B15" s="16" t="s">
        <v>68</v>
      </c>
      <c r="C15" s="77">
        <f t="shared" ref="C15:O15" si="0">iron_deficiency_anaemia*C14</f>
        <v>0.28927535354126638</v>
      </c>
      <c r="D15" s="77">
        <f t="shared" si="0"/>
        <v>0.2771331229713202</v>
      </c>
      <c r="E15" s="77">
        <f t="shared" si="0"/>
        <v>0.2771331229713202</v>
      </c>
      <c r="F15" s="77">
        <f t="shared" si="0"/>
        <v>0.26635327733923703</v>
      </c>
      <c r="G15" s="77">
        <f t="shared" si="0"/>
        <v>0.26635327733923703</v>
      </c>
      <c r="H15" s="77">
        <f t="shared" si="0"/>
        <v>0.12594438651330392</v>
      </c>
      <c r="I15" s="77">
        <f t="shared" si="0"/>
        <v>0.12594438651330392</v>
      </c>
      <c r="J15" s="77">
        <f t="shared" si="0"/>
        <v>0.12594438651330392</v>
      </c>
      <c r="K15" s="77">
        <f t="shared" si="0"/>
        <v>0.12594438651330392</v>
      </c>
      <c r="L15" s="77">
        <f t="shared" si="0"/>
        <v>0.18151671481136297</v>
      </c>
      <c r="M15" s="77">
        <f t="shared" si="0"/>
        <v>0.18151671481136297</v>
      </c>
      <c r="N15" s="77">
        <f t="shared" si="0"/>
        <v>0.18151671481136297</v>
      </c>
      <c r="O15" s="77">
        <f t="shared" si="0"/>
        <v>0.18151671481136297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0.53500000000000003</v>
      </c>
      <c r="D2" s="78">
        <v>0.22600000000000001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0.4168</v>
      </c>
      <c r="D3" s="78">
        <v>0.50190000000000001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2.4500000000000001E-2</v>
      </c>
      <c r="D4" s="78">
        <v>0.2364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2.3700000000000054E-2</v>
      </c>
      <c r="D5" s="77">
        <f t="shared" ref="D5:G5" si="0">1-SUM(D2:D4)</f>
        <v>3.5700000000000065E-2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0.19819999999999999</v>
      </c>
      <c r="D2" s="28">
        <v>0.19950000000000001</v>
      </c>
      <c r="E2" s="28">
        <v>0.19990000000000002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4.4499999999999998E-2</v>
      </c>
      <c r="D4" s="28">
        <v>4.4200000000000003E-2</v>
      </c>
      <c r="E4" s="28">
        <v>4.4200000000000003E-2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0.54790967291399995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0.35887000000000002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0.22600000000000001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22.5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47.76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45.24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223.73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7.23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14.52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14.52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0.46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0.184</v>
      </c>
      <c r="C18" s="85">
        <v>0.95</v>
      </c>
      <c r="D18" s="86">
        <v>5.22</v>
      </c>
      <c r="E18" s="86" t="s">
        <v>201</v>
      </c>
    </row>
    <row r="19" spans="1:5" ht="15.75" customHeight="1">
      <c r="A19" s="53" t="s">
        <v>174</v>
      </c>
      <c r="B19" s="85">
        <v>0.21299999999999999</v>
      </c>
      <c r="C19" s="85">
        <v>0.95</v>
      </c>
      <c r="D19" s="86">
        <v>5.22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126.45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83.43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24.87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4.83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20.88</v>
      </c>
      <c r="E24" s="86" t="s">
        <v>201</v>
      </c>
    </row>
    <row r="25" spans="1:5" ht="15.75" customHeight="1">
      <c r="A25" s="53" t="s">
        <v>87</v>
      </c>
      <c r="B25" s="85">
        <v>0.37200000000000005</v>
      </c>
      <c r="C25" s="85">
        <v>0.95</v>
      </c>
      <c r="D25" s="86">
        <v>20.88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5.16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20.88</v>
      </c>
      <c r="E27" s="86" t="s">
        <v>201</v>
      </c>
    </row>
    <row r="28" spans="1:5" ht="15.75" customHeight="1">
      <c r="A28" s="53" t="s">
        <v>84</v>
      </c>
      <c r="B28" s="85">
        <v>0.27800000000000002</v>
      </c>
      <c r="C28" s="85">
        <v>0.95</v>
      </c>
      <c r="D28" s="86">
        <v>0.78</v>
      </c>
      <c r="E28" s="86" t="s">
        <v>201</v>
      </c>
    </row>
    <row r="29" spans="1:5" ht="15.75" customHeight="1">
      <c r="A29" s="53" t="s">
        <v>58</v>
      </c>
      <c r="B29" s="85">
        <v>0.21299999999999999</v>
      </c>
      <c r="C29" s="85">
        <v>0.95</v>
      </c>
      <c r="D29" s="86">
        <v>89.09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235.26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249.37</v>
      </c>
      <c r="E31" s="86" t="s">
        <v>201</v>
      </c>
    </row>
    <row r="32" spans="1:5" ht="15.75" customHeight="1">
      <c r="A32" s="53" t="s">
        <v>28</v>
      </c>
      <c r="B32" s="85">
        <v>0.76400000000000001</v>
      </c>
      <c r="C32" s="85">
        <v>0.95</v>
      </c>
      <c r="D32" s="86">
        <v>0.96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0.58599999999999997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0.97799999999999998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0.68700000000000006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2020-09-01T10:32:33Z</dcterms:modified>
</cp:coreProperties>
</file>