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6691A6E-388E-4CD2-BA3D-61AD05634BA5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5" i="2"/>
  <c r="A37" i="2"/>
  <c r="A40" i="2"/>
  <c r="A36" i="2"/>
  <c r="A32" i="2"/>
  <c r="A28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22" i="2"/>
  <c r="I30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G9" i="2"/>
  <c r="G10" i="2"/>
  <c r="I10" i="2" s="1"/>
  <c r="G11" i="2"/>
  <c r="I11" i="2" s="1"/>
  <c r="G12" i="2"/>
  <c r="G13" i="2"/>
  <c r="I13" i="2" s="1"/>
  <c r="G14" i="2"/>
  <c r="G15" i="2"/>
  <c r="G2" i="2"/>
  <c r="I2" i="2" s="1"/>
  <c r="A14" i="2" l="1"/>
  <c r="A30" i="2"/>
  <c r="A31" i="2"/>
  <c r="A17" i="2"/>
  <c r="A38" i="2"/>
  <c r="I12" i="2"/>
  <c r="C6" i="51"/>
  <c r="A35" i="2"/>
  <c r="A21" i="2"/>
  <c r="A16" i="2"/>
  <c r="I6" i="2"/>
  <c r="I3" i="2"/>
  <c r="C8" i="51"/>
  <c r="A39" i="2"/>
  <c r="A25" i="2"/>
  <c r="A18" i="2"/>
  <c r="I5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<sst xmlns="http://schemas.openxmlformats.org/spreadsheetml/2006/main" count="1097" uniqueCount="272">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</sst>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16.899999999999999</v>
      </c>
    </row>
    <row r="38" spans="1:5" ht="15" customHeight="1" x14ac:dyDescent="0.25">
      <c r="B38" s="16" t="s">
        <v>91</v>
      </c>
      <c r="C38" s="71">
        <v>25.6</v>
      </c>
      <c r="D38" s="17"/>
      <c r="E38" s="18"/>
    </row>
    <row r="39" spans="1:5" ht="15" customHeight="1" x14ac:dyDescent="0.25">
      <c r="B39" s="16" t="s">
        <v>90</v>
      </c>
      <c r="C39" s="71">
        <v>30.8</v>
      </c>
      <c r="D39" s="17"/>
      <c r="E39" s="17"/>
    </row>
    <row r="40" spans="1:5" ht="15" customHeight="1" x14ac:dyDescent="0.25">
      <c r="B40" s="16" t="s">
        <v>171</v>
      </c>
      <c r="C40" s="71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7.9199999999999993E-2</v>
      </c>
      <c r="D46" s="17"/>
    </row>
    <row r="47" spans="1:5" ht="15.75" customHeight="1" x14ac:dyDescent="0.25">
      <c r="B47" s="16" t="s">
        <v>12</v>
      </c>
      <c r="C47" s="67">
        <v>0.1946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1.7864121467975</v>
      </c>
      <c r="D51" s="17"/>
    </row>
    <row r="52" spans="1:4" ht="15" customHeight="1" x14ac:dyDescent="0.25">
      <c r="B52" s="16" t="s">
        <v>125</v>
      </c>
      <c r="C52" s="72">
        <v>1.531278605</v>
      </c>
    </row>
    <row r="53" spans="1:4" ht="15.75" customHeight="1" x14ac:dyDescent="0.25">
      <c r="B53" s="16" t="s">
        <v>126</v>
      </c>
      <c r="C53" s="72">
        <v>1.531278605</v>
      </c>
    </row>
    <row r="54" spans="1:4" ht="15.75" customHeight="1" x14ac:dyDescent="0.25">
      <c r="B54" s="16" t="s">
        <v>127</v>
      </c>
      <c r="C54" s="72">
        <v>1.25625785399</v>
      </c>
    </row>
    <row r="55" spans="1:4" ht="15.75" customHeight="1" x14ac:dyDescent="0.25">
      <c r="B55" s="16" t="s">
        <v>128</v>
      </c>
      <c r="C55" s="72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0.17470753040000003</v>
      </c>
      <c r="C3" s="26">
        <f>frac_mam_1_5months * 2.6</f>
        <v>0.17470753040000003</v>
      </c>
      <c r="D3" s="26">
        <f>frac_mam_6_11months * 2.6</f>
        <v>0.17356334579999999</v>
      </c>
      <c r="E3" s="26">
        <f>frac_mam_12_23months * 2.6</f>
        <v>0.1075998014</v>
      </c>
      <c r="F3" s="26">
        <f>frac_mam_24_59months * 2.6</f>
        <v>7.3051589606666661E-2</v>
      </c>
    </row>
    <row r="4" spans="1:6" ht="15.75" customHeight="1" x14ac:dyDescent="0.25">
      <c r="A4" s="3" t="s">
        <v>66</v>
      </c>
      <c r="B4" s="26">
        <f>frac_sam_1month * 2.6</f>
        <v>0.21823085960000002</v>
      </c>
      <c r="C4" s="26">
        <f>frac_sam_1_5months * 2.6</f>
        <v>0.21823085960000002</v>
      </c>
      <c r="D4" s="26">
        <f>frac_sam_6_11months * 2.6</f>
        <v>8.5625121400000004E-2</v>
      </c>
      <c r="E4" s="26">
        <f>frac_sam_12_23months * 2.6</f>
        <v>5.3151802600000006E-2</v>
      </c>
      <c r="F4" s="26">
        <f>frac_sam_24_59months * 2.6</f>
        <v>2.3877443459999998E-2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1.4999999999999999E-2</v>
      </c>
      <c r="E2" s="87">
        <f>food_insecure</f>
        <v>1.4999999999999999E-2</v>
      </c>
      <c r="F2" s="87">
        <f>food_insecure</f>
        <v>1.4999999999999999E-2</v>
      </c>
      <c r="G2" s="87">
        <f>food_insecure</f>
        <v>1.4999999999999999E-2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1.4999999999999999E-2</v>
      </c>
      <c r="F5" s="87">
        <f>food_insecure</f>
        <v>1.4999999999999999E-2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6.870815949221154E-2</v>
      </c>
      <c r="D7" s="87">
        <f>diarrhoea_1_5mo/26</f>
        <v>5.8895330961538463E-2</v>
      </c>
      <c r="E7" s="87">
        <f>diarrhoea_6_11mo/26</f>
        <v>5.8895330961538463E-2</v>
      </c>
      <c r="F7" s="87">
        <f>diarrhoea_12_23mo/26</f>
        <v>4.8317609768846151E-2</v>
      </c>
      <c r="G7" s="87">
        <f>diarrhoea_24_59mo/26</f>
        <v>4.8317609768846151E-2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1.4999999999999999E-2</v>
      </c>
      <c r="F8" s="87">
        <f>food_insecure</f>
        <v>1.4999999999999999E-2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0.74199999999999999</v>
      </c>
      <c r="E9" s="87">
        <f>IF(ISBLANK(comm_deliv), frac_children_health_facility,1)</f>
        <v>0.74199999999999999</v>
      </c>
      <c r="F9" s="87">
        <f>IF(ISBLANK(comm_deliv), frac_children_health_facility,1)</f>
        <v>0.74199999999999999</v>
      </c>
      <c r="G9" s="87">
        <f>IF(ISBLANK(comm_deliv), frac_children_health_facility,1)</f>
        <v>0.74199999999999999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6.870815949221154E-2</v>
      </c>
      <c r="D11" s="87">
        <f>diarrhoea_1_5mo/26</f>
        <v>5.8895330961538463E-2</v>
      </c>
      <c r="E11" s="87">
        <f>diarrhoea_6_11mo/26</f>
        <v>5.8895330961538463E-2</v>
      </c>
      <c r="F11" s="87">
        <f>diarrhoea_12_23mo/26</f>
        <v>4.8317609768846151E-2</v>
      </c>
      <c r="G11" s="87">
        <f>diarrhoea_24_59mo/26</f>
        <v>4.8317609768846151E-2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1.4999999999999999E-2</v>
      </c>
      <c r="I14" s="87">
        <f>food_insecure</f>
        <v>1.4999999999999999E-2</v>
      </c>
      <c r="J14" s="87">
        <f>food_insecure</f>
        <v>1.4999999999999999E-2</v>
      </c>
      <c r="K14" s="87">
        <f>food_insecure</f>
        <v>1.4999999999999999E-2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0.84900000000000009</v>
      </c>
      <c r="I17" s="87">
        <f>frac_PW_health_facility</f>
        <v>0.84900000000000009</v>
      </c>
      <c r="J17" s="87">
        <f>frac_PW_health_facility</f>
        <v>0.84900000000000009</v>
      </c>
      <c r="K17" s="87">
        <f>frac_PW_health_facility</f>
        <v>0.84900000000000009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0.154</v>
      </c>
      <c r="M23" s="87">
        <f>famplan_unmet_need</f>
        <v>0.154</v>
      </c>
      <c r="N23" s="87">
        <f>famplan_unmet_need</f>
        <v>0.154</v>
      </c>
      <c r="O23" s="87">
        <f>famplan_unmet_need</f>
        <v>0.154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0.14357459206771836</v>
      </c>
      <c r="M24" s="87">
        <f>(1-food_insecure)*(0.49)+food_insecure*(0.7)</f>
        <v>0.49314999999999998</v>
      </c>
      <c r="N24" s="87">
        <f>(1-food_insecure)*(0.49)+food_insecure*(0.7)</f>
        <v>0.49314999999999998</v>
      </c>
      <c r="O24" s="87">
        <f>(1-food_insecure)*(0.49)+food_insecure*(0.7)</f>
        <v>0.49314999999999998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6.1531968029022159E-2</v>
      </c>
      <c r="M25" s="87">
        <f>(1-food_insecure)*(0.21)+food_insecure*(0.3)</f>
        <v>0.21134999999999998</v>
      </c>
      <c r="N25" s="87">
        <f>(1-food_insecure)*(0.21)+food_insecure*(0.3)</f>
        <v>0.21134999999999998</v>
      </c>
      <c r="O25" s="87">
        <f>(1-food_insecure)*(0.21)+food_insecure*(0.3)</f>
        <v>0.21134999999999998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8.6031211509704511E-2</v>
      </c>
      <c r="M26" s="87">
        <f>(1-food_insecure)*(0.3)</f>
        <v>0.29549999999999998</v>
      </c>
      <c r="N26" s="87">
        <f>(1-food_insecure)*(0.3)</f>
        <v>0.29549999999999998</v>
      </c>
      <c r="O26" s="87">
        <f>(1-food_insecure)*(0.3)</f>
        <v>0.29549999999999998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0.70886222839355495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14139.89</v>
      </c>
      <c r="C2" s="74">
        <v>35000</v>
      </c>
      <c r="D2" s="74">
        <v>76000</v>
      </c>
      <c r="E2" s="74">
        <v>70000</v>
      </c>
      <c r="F2" s="74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16517.019437435752</v>
      </c>
      <c r="I2" s="22">
        <f>G2-H2</f>
        <v>211482.98056256425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13988.287200000001</v>
      </c>
      <c r="C3" s="74">
        <v>35000</v>
      </c>
      <c r="D3" s="74">
        <v>76000</v>
      </c>
      <c r="E3" s="74">
        <v>72000</v>
      </c>
      <c r="F3" s="74">
        <v>48000</v>
      </c>
      <c r="G3" s="22">
        <f t="shared" si="0"/>
        <v>231000</v>
      </c>
      <c r="H3" s="22">
        <f t="shared" si="1"/>
        <v>16339.929913092235</v>
      </c>
      <c r="I3" s="22">
        <f t="shared" ref="I3:I15" si="3">G3-H3</f>
        <v>214660.07008690777</v>
      </c>
    </row>
    <row r="4" spans="1:9" ht="15.75" customHeight="1" x14ac:dyDescent="0.25">
      <c r="A4" s="7">
        <f t="shared" si="2"/>
        <v>2022</v>
      </c>
      <c r="B4" s="73">
        <v>13830.200800000002</v>
      </c>
      <c r="C4" s="74">
        <v>35000</v>
      </c>
      <c r="D4" s="74">
        <v>74000</v>
      </c>
      <c r="E4" s="74">
        <v>73000</v>
      </c>
      <c r="F4" s="74">
        <v>49000</v>
      </c>
      <c r="G4" s="22">
        <f t="shared" si="0"/>
        <v>231000</v>
      </c>
      <c r="H4" s="22">
        <f t="shared" si="1"/>
        <v>16155.266797495566</v>
      </c>
      <c r="I4" s="22">
        <f t="shared" si="3"/>
        <v>214844.73320250443</v>
      </c>
    </row>
    <row r="5" spans="1:9" ht="15.75" customHeight="1" x14ac:dyDescent="0.25">
      <c r="A5" s="7">
        <f t="shared" si="2"/>
        <v>2023</v>
      </c>
      <c r="B5" s="73">
        <v>13665.630800000003</v>
      </c>
      <c r="C5" s="74">
        <v>35000</v>
      </c>
      <c r="D5" s="74">
        <v>74000</v>
      </c>
      <c r="E5" s="74">
        <v>75000</v>
      </c>
      <c r="F5" s="74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7">
        <f t="shared" si="2"/>
        <v>2024</v>
      </c>
      <c r="B6" s="73">
        <v>13479.084000000003</v>
      </c>
      <c r="C6" s="74">
        <v>36000</v>
      </c>
      <c r="D6" s="74">
        <v>72000</v>
      </c>
      <c r="E6" s="74">
        <v>76000</v>
      </c>
      <c r="F6" s="74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7">
        <f t="shared" si="2"/>
        <v>2025</v>
      </c>
      <c r="B7" s="73">
        <v>13286.773999999999</v>
      </c>
      <c r="C7" s="74">
        <v>36000</v>
      </c>
      <c r="D7" s="74">
        <v>72000</v>
      </c>
      <c r="E7" s="74">
        <v>77000</v>
      </c>
      <c r="F7" s="74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7">
        <f t="shared" si="2"/>
        <v>2026</v>
      </c>
      <c r="B8" s="73">
        <v>13123.609199999999</v>
      </c>
      <c r="C8" s="74">
        <v>35000</v>
      </c>
      <c r="D8" s="74">
        <v>72000</v>
      </c>
      <c r="E8" s="74">
        <v>77000</v>
      </c>
      <c r="F8" s="74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7">
        <f t="shared" si="2"/>
        <v>2027</v>
      </c>
      <c r="B9" s="73">
        <v>12940.8202</v>
      </c>
      <c r="C9" s="74">
        <v>35000</v>
      </c>
      <c r="D9" s="74">
        <v>71000</v>
      </c>
      <c r="E9" s="74">
        <v>77000</v>
      </c>
      <c r="F9" s="74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7">
        <f t="shared" si="2"/>
        <v>2028</v>
      </c>
      <c r="B10" s="73">
        <v>12753.539999999997</v>
      </c>
      <c r="C10" s="74">
        <v>35000</v>
      </c>
      <c r="D10" s="74">
        <v>71000</v>
      </c>
      <c r="E10" s="74">
        <v>77000</v>
      </c>
      <c r="F10" s="74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7">
        <f t="shared" si="2"/>
        <v>2029</v>
      </c>
      <c r="B11" s="73">
        <v>12561.768599999998</v>
      </c>
      <c r="C11" s="74">
        <v>34000</v>
      </c>
      <c r="D11" s="74">
        <v>70000</v>
      </c>
      <c r="E11" s="74">
        <v>75000</v>
      </c>
      <c r="F11" s="74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7">
        <f t="shared" si="2"/>
        <v>2030</v>
      </c>
      <c r="B12" s="73">
        <v>12365.505999999999</v>
      </c>
      <c r="C12" s="74">
        <v>34000</v>
      </c>
      <c r="D12" s="74">
        <v>70000</v>
      </c>
      <c r="E12" s="74">
        <v>75000</v>
      </c>
      <c r="F12" s="74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7" t="str">
        <f t="shared" si="2"/>
        <v/>
      </c>
      <c r="B13" s="73">
        <v>36000</v>
      </c>
      <c r="C13" s="74">
        <v>77000</v>
      </c>
      <c r="D13" s="74">
        <v>68000</v>
      </c>
      <c r="E13" s="74">
        <v>45000</v>
      </c>
      <c r="F13" s="74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9.7099652500000008E-3</v>
      </c>
    </row>
    <row r="4" spans="1:8" ht="15.75" customHeight="1" x14ac:dyDescent="0.25">
      <c r="B4" s="24" t="s">
        <v>7</v>
      </c>
      <c r="C4" s="75">
        <v>0.10121404692222738</v>
      </c>
    </row>
    <row r="5" spans="1:8" ht="15.75" customHeight="1" x14ac:dyDescent="0.25">
      <c r="B5" s="24" t="s">
        <v>8</v>
      </c>
      <c r="C5" s="75">
        <v>0.15605744947835476</v>
      </c>
    </row>
    <row r="6" spans="1:8" ht="15.75" customHeight="1" x14ac:dyDescent="0.25">
      <c r="B6" s="24" t="s">
        <v>10</v>
      </c>
      <c r="C6" s="75">
        <v>0.11745605391055733</v>
      </c>
    </row>
    <row r="7" spans="1:8" ht="15.75" customHeight="1" x14ac:dyDescent="0.25">
      <c r="B7" s="24" t="s">
        <v>13</v>
      </c>
      <c r="C7" s="75">
        <v>0.21697653213164325</v>
      </c>
    </row>
    <row r="8" spans="1:8" ht="15.75" customHeight="1" x14ac:dyDescent="0.25">
      <c r="B8" s="24" t="s">
        <v>14</v>
      </c>
      <c r="C8" s="75">
        <v>4.1722034127874997E-3</v>
      </c>
    </row>
    <row r="9" spans="1:8" ht="15.75" customHeight="1" x14ac:dyDescent="0.25">
      <c r="B9" s="24" t="s">
        <v>27</v>
      </c>
      <c r="C9" s="75">
        <v>0.12174788640361456</v>
      </c>
    </row>
    <row r="10" spans="1:8" ht="15.75" customHeight="1" x14ac:dyDescent="0.25">
      <c r="B10" s="24" t="s">
        <v>15</v>
      </c>
      <c r="C10" s="75">
        <v>0.27266586249081526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4.9428357362996903E-2</v>
      </c>
      <c r="D14" s="75">
        <v>4.9428357362996903E-2</v>
      </c>
      <c r="E14" s="75">
        <v>2.8183966709827701E-2</v>
      </c>
      <c r="F14" s="75">
        <v>2.8183966709827701E-2</v>
      </c>
    </row>
    <row r="15" spans="1:8" ht="15.75" customHeight="1" x14ac:dyDescent="0.25">
      <c r="B15" s="24" t="s">
        <v>16</v>
      </c>
      <c r="C15" s="75">
        <v>0.30262967445634797</v>
      </c>
      <c r="D15" s="75">
        <v>0.30262967445634797</v>
      </c>
      <c r="E15" s="75">
        <v>0.128701037829759</v>
      </c>
      <c r="F15" s="75">
        <v>0.128701037829759</v>
      </c>
    </row>
    <row r="16" spans="1:8" ht="15.75" customHeight="1" x14ac:dyDescent="0.25">
      <c r="B16" s="24" t="s">
        <v>17</v>
      </c>
      <c r="C16" s="75">
        <v>3.1411056484682197E-2</v>
      </c>
      <c r="D16" s="75">
        <v>3.1411056484682197E-2</v>
      </c>
      <c r="E16" s="75">
        <v>3.40208276190615E-2</v>
      </c>
      <c r="F16" s="75">
        <v>3.40208276190615E-2</v>
      </c>
    </row>
    <row r="17" spans="1:8" ht="15.75" customHeight="1" x14ac:dyDescent="0.25">
      <c r="B17" s="24" t="s">
        <v>18</v>
      </c>
      <c r="C17" s="75">
        <v>1.6854303824401201E-2</v>
      </c>
      <c r="D17" s="75">
        <v>1.6854303824401201E-2</v>
      </c>
      <c r="E17" s="75">
        <v>5.3643444506304802E-2</v>
      </c>
      <c r="F17" s="75">
        <v>5.3643444506304802E-2</v>
      </c>
    </row>
    <row r="18" spans="1:8" ht="15.75" customHeight="1" x14ac:dyDescent="0.25">
      <c r="B18" s="24" t="s">
        <v>19</v>
      </c>
      <c r="C18" s="75">
        <v>3.1947057038953501E-2</v>
      </c>
      <c r="D18" s="75">
        <v>3.1947057038953501E-2</v>
      </c>
      <c r="E18" s="75">
        <v>5.3850451080452298E-2</v>
      </c>
      <c r="F18" s="75">
        <v>5.3850451080452298E-2</v>
      </c>
    </row>
    <row r="19" spans="1:8" ht="15.75" customHeight="1" x14ac:dyDescent="0.25">
      <c r="B19" s="24" t="s">
        <v>20</v>
      </c>
      <c r="C19" s="75">
        <v>5.1065863533198497E-3</v>
      </c>
      <c r="D19" s="75">
        <v>5.1065863533198497E-3</v>
      </c>
      <c r="E19" s="75">
        <v>6.8993743291836896E-3</v>
      </c>
      <c r="F19" s="75">
        <v>6.8993743291836896E-3</v>
      </c>
    </row>
    <row r="20" spans="1:8" ht="15.75" customHeight="1" x14ac:dyDescent="0.25">
      <c r="B20" s="24" t="s">
        <v>21</v>
      </c>
      <c r="C20" s="75">
        <v>1.2383728434444701E-2</v>
      </c>
      <c r="D20" s="75">
        <v>1.2383728434444701E-2</v>
      </c>
      <c r="E20" s="75">
        <v>7.9685860661078994E-2</v>
      </c>
      <c r="F20" s="75">
        <v>7.9685860661078994E-2</v>
      </c>
    </row>
    <row r="21" spans="1:8" ht="15.75" customHeight="1" x14ac:dyDescent="0.25">
      <c r="B21" s="24" t="s">
        <v>22</v>
      </c>
      <c r="C21" s="75">
        <v>7.6675718321062694E-2</v>
      </c>
      <c r="D21" s="75">
        <v>7.6675718321062694E-2</v>
      </c>
      <c r="E21" s="75">
        <v>0.179913402218223</v>
      </c>
      <c r="F21" s="75">
        <v>0.179913402218223</v>
      </c>
    </row>
    <row r="22" spans="1:8" ht="15.75" customHeight="1" x14ac:dyDescent="0.25">
      <c r="B22" s="24" t="s">
        <v>23</v>
      </c>
      <c r="C22" s="75">
        <v>0.47356351772379102</v>
      </c>
      <c r="D22" s="75">
        <v>0.47356351772379102</v>
      </c>
      <c r="E22" s="75">
        <v>0.43510163504610899</v>
      </c>
      <c r="F22" s="75">
        <v>0.43510163504610899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2.0400000000000001E-2</v>
      </c>
    </row>
    <row r="27" spans="1:8" ht="15.75" customHeight="1" x14ac:dyDescent="0.25">
      <c r="B27" s="24" t="s">
        <v>39</v>
      </c>
      <c r="C27" s="75">
        <v>1.21E-2</v>
      </c>
    </row>
    <row r="28" spans="1:8" ht="15.75" customHeight="1" x14ac:dyDescent="0.25">
      <c r="B28" s="24" t="s">
        <v>40</v>
      </c>
      <c r="C28" s="75">
        <v>0.20649999999999999</v>
      </c>
    </row>
    <row r="29" spans="1:8" ht="15.75" customHeight="1" x14ac:dyDescent="0.25">
      <c r="B29" s="24" t="s">
        <v>41</v>
      </c>
      <c r="C29" s="75">
        <v>0.14580000000000001</v>
      </c>
    </row>
    <row r="30" spans="1:8" ht="15.75" customHeight="1" x14ac:dyDescent="0.25">
      <c r="B30" s="24" t="s">
        <v>42</v>
      </c>
      <c r="C30" s="75">
        <v>4.9000000000000002E-2</v>
      </c>
    </row>
    <row r="31" spans="1:8" ht="15.75" customHeight="1" x14ac:dyDescent="0.25">
      <c r="B31" s="24" t="s">
        <v>43</v>
      </c>
      <c r="C31" s="75">
        <v>9.2799999999999994E-2</v>
      </c>
    </row>
    <row r="32" spans="1:8" ht="15.75" customHeight="1" x14ac:dyDescent="0.25">
      <c r="B32" s="24" t="s">
        <v>44</v>
      </c>
      <c r="C32" s="75">
        <v>1.09E-2</v>
      </c>
    </row>
    <row r="33" spans="2:3" ht="15.75" customHeight="1" x14ac:dyDescent="0.25">
      <c r="B33" s="24" t="s">
        <v>45</v>
      </c>
      <c r="C33" s="75">
        <v>0.3715</v>
      </c>
    </row>
    <row r="34" spans="2:3" ht="15.75" customHeight="1" x14ac:dyDescent="0.25">
      <c r="B34" s="24" t="s">
        <v>46</v>
      </c>
      <c r="C34" s="75">
        <v>9.1000000002235168E-2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0.67647725500632105</v>
      </c>
      <c r="D2" s="76">
        <v>0.67647725500632105</v>
      </c>
      <c r="E2" s="76">
        <v>0.70179452384153673</v>
      </c>
      <c r="F2" s="76">
        <v>0.38013074726989082</v>
      </c>
      <c r="G2" s="76">
        <v>0.27631082185303513</v>
      </c>
    </row>
    <row r="3" spans="1:15" ht="15.75" customHeight="1" x14ac:dyDescent="0.25">
      <c r="A3" s="5"/>
      <c r="B3" s="11" t="s">
        <v>118</v>
      </c>
      <c r="C3" s="76">
        <v>0.11391197499367887</v>
      </c>
      <c r="D3" s="76">
        <v>0.11391197499367887</v>
      </c>
      <c r="E3" s="76">
        <v>0.13096165615846339</v>
      </c>
      <c r="F3" s="76">
        <v>0.26108980273010923</v>
      </c>
      <c r="G3" s="76">
        <v>0.35039415814696484</v>
      </c>
    </row>
    <row r="4" spans="1:15" ht="15.75" customHeight="1" x14ac:dyDescent="0.25">
      <c r="A4" s="5"/>
      <c r="B4" s="11" t="s">
        <v>116</v>
      </c>
      <c r="C4" s="77">
        <v>0.11478685023809522</v>
      </c>
      <c r="D4" s="77">
        <v>0.11478685023809522</v>
      </c>
      <c r="E4" s="77">
        <v>7.4662419642857136E-2</v>
      </c>
      <c r="F4" s="77">
        <v>0.21286914442896934</v>
      </c>
      <c r="G4" s="77">
        <v>0.23156268620320855</v>
      </c>
    </row>
    <row r="5" spans="1:15" ht="15.75" customHeight="1" x14ac:dyDescent="0.25">
      <c r="A5" s="5"/>
      <c r="B5" s="11" t="s">
        <v>119</v>
      </c>
      <c r="C5" s="77">
        <v>9.482391976190474E-2</v>
      </c>
      <c r="D5" s="77">
        <v>9.482391976190474E-2</v>
      </c>
      <c r="E5" s="77">
        <v>9.2581400357142865E-2</v>
      </c>
      <c r="F5" s="77">
        <v>0.14591030557103063</v>
      </c>
      <c r="G5" s="77">
        <v>0.14173233379679143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0.68589483757361602</v>
      </c>
      <c r="D8" s="76">
        <v>0.68589483757361602</v>
      </c>
      <c r="E8" s="76">
        <v>0.72725213006222222</v>
      </c>
      <c r="F8" s="76">
        <v>0.78014341023454148</v>
      </c>
      <c r="G8" s="76">
        <v>0.82347087761914672</v>
      </c>
    </row>
    <row r="9" spans="1:15" ht="15.75" customHeight="1" x14ac:dyDescent="0.25">
      <c r="B9" s="7" t="s">
        <v>121</v>
      </c>
      <c r="C9" s="76">
        <v>0.16297501242638399</v>
      </c>
      <c r="D9" s="76">
        <v>0.16297501242638399</v>
      </c>
      <c r="E9" s="76">
        <v>0.17305999793777779</v>
      </c>
      <c r="F9" s="76">
        <v>0.15802904976545842</v>
      </c>
      <c r="G9" s="76">
        <v>0.13924872504751995</v>
      </c>
    </row>
    <row r="10" spans="1:15" ht="15.75" customHeight="1" x14ac:dyDescent="0.25">
      <c r="B10" s="7" t="s">
        <v>122</v>
      </c>
      <c r="C10" s="77">
        <v>6.7195204000000008E-2</v>
      </c>
      <c r="D10" s="77">
        <v>6.7195204000000008E-2</v>
      </c>
      <c r="E10" s="77">
        <v>6.6755132999999994E-2</v>
      </c>
      <c r="F10" s="77">
        <v>4.1384538999999998E-2</v>
      </c>
      <c r="G10" s="77">
        <v>2.8096765233333331E-2</v>
      </c>
    </row>
    <row r="11" spans="1:15" ht="15.75" customHeight="1" x14ac:dyDescent="0.25">
      <c r="B11" s="7" t="s">
        <v>123</v>
      </c>
      <c r="C11" s="77">
        <v>8.393494600000001E-2</v>
      </c>
      <c r="D11" s="77">
        <v>8.393494600000001E-2</v>
      </c>
      <c r="E11" s="77">
        <v>3.2932739000000003E-2</v>
      </c>
      <c r="F11" s="77">
        <v>2.0443001000000002E-2</v>
      </c>
      <c r="G11" s="77">
        <v>9.1836320999999985E-3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0.92247155925000002</v>
      </c>
      <c r="D14" s="78">
        <v>0.91737426694000002</v>
      </c>
      <c r="E14" s="78">
        <v>0.91737426694000002</v>
      </c>
      <c r="F14" s="78">
        <v>0.84381044781000003</v>
      </c>
      <c r="G14" s="78">
        <v>0.84381044781000003</v>
      </c>
      <c r="H14" s="79">
        <v>0.32799999999999996</v>
      </c>
      <c r="I14" s="79">
        <v>0.32799999999999996</v>
      </c>
      <c r="J14" s="79">
        <v>0.32799999999999996</v>
      </c>
      <c r="K14" s="79">
        <v>0.32799999999999996</v>
      </c>
      <c r="L14" s="79">
        <v>0.37431299374600002</v>
      </c>
      <c r="M14" s="79">
        <v>0.31906522595999998</v>
      </c>
      <c r="N14" s="79">
        <v>0.3056146214905</v>
      </c>
      <c r="O14" s="79">
        <v>0.38514082029149999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0.40369449470165336</v>
      </c>
      <c r="D15" s="76">
        <f t="shared" si="0"/>
        <v>0.401463803876773</v>
      </c>
      <c r="E15" s="76">
        <f t="shared" si="0"/>
        <v>0.401463803876773</v>
      </c>
      <c r="F15" s="76">
        <f t="shared" si="0"/>
        <v>0.36927060670530237</v>
      </c>
      <c r="G15" s="76">
        <f t="shared" si="0"/>
        <v>0.36927060670530237</v>
      </c>
      <c r="H15" s="76">
        <f t="shared" si="0"/>
        <v>0.14354024569581036</v>
      </c>
      <c r="I15" s="76">
        <f t="shared" si="0"/>
        <v>0.14354024569581036</v>
      </c>
      <c r="J15" s="76">
        <f t="shared" si="0"/>
        <v>0.14354024569581036</v>
      </c>
      <c r="K15" s="76">
        <f t="shared" si="0"/>
        <v>0.14354024569581036</v>
      </c>
      <c r="L15" s="76">
        <f t="shared" si="0"/>
        <v>0.16380786307754627</v>
      </c>
      <c r="M15" s="76">
        <f t="shared" si="0"/>
        <v>0.13963018575392577</v>
      </c>
      <c r="N15" s="76">
        <f t="shared" si="0"/>
        <v>0.13374389590542213</v>
      </c>
      <c r="O15" s="76">
        <f t="shared" si="0"/>
        <v>0.16854636576868251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0.71499999999999997</v>
      </c>
      <c r="D2" s="77">
        <v>0.439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0.15</v>
      </c>
      <c r="D3" s="77">
        <v>0.184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0.13200000000000001</v>
      </c>
      <c r="D4" s="77">
        <v>0.373</v>
      </c>
      <c r="E4" s="77">
        <v>0.98599999999999999</v>
      </c>
      <c r="F4" s="77">
        <v>0.80400000000000005</v>
      </c>
      <c r="G4" s="77">
        <v>0</v>
      </c>
    </row>
    <row r="5" spans="1:7" x14ac:dyDescent="0.25">
      <c r="B5" s="43" t="s">
        <v>169</v>
      </c>
      <c r="C5" s="76">
        <f>1-SUM(C2:C4)</f>
        <v>3.0000000000000027E-3</v>
      </c>
      <c r="D5" s="76">
        <f t="shared" ref="D5:G5" si="0">1-SUM(D2:D4)</f>
        <v>4.0000000000000036E-3</v>
      </c>
      <c r="E5" s="76">
        <f t="shared" si="0"/>
        <v>1.4000000000000012E-2</v>
      </c>
      <c r="F5" s="76">
        <f t="shared" si="0"/>
        <v>0.19599999999999995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0.29518</v>
      </c>
      <c r="D2" s="28">
        <v>0.28684999999999999</v>
      </c>
      <c r="E2" s="28">
        <v>0.27873999999999999</v>
      </c>
      <c r="F2" s="28">
        <v>0.27082999999999996</v>
      </c>
      <c r="G2" s="28">
        <v>0.26318000000000003</v>
      </c>
      <c r="H2" s="28">
        <v>0.25574999999999998</v>
      </c>
      <c r="I2" s="28">
        <v>0.24856999999999999</v>
      </c>
      <c r="J2" s="28">
        <v>0.24163000000000001</v>
      </c>
      <c r="K2" s="28">
        <v>0.23488000000000001</v>
      </c>
      <c r="L2" s="28">
        <v>0.22827999999999998</v>
      </c>
      <c r="M2" s="28">
        <v>0.22183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3.6580000000000001E-2</v>
      </c>
      <c r="D4" s="28">
        <v>3.6260000000000001E-2</v>
      </c>
      <c r="E4" s="28">
        <v>3.5959999999999999E-2</v>
      </c>
      <c r="F4" s="28">
        <v>3.567E-2</v>
      </c>
      <c r="G4" s="28">
        <v>3.5400000000000001E-2</v>
      </c>
      <c r="H4" s="28">
        <v>3.5130000000000002E-2</v>
      </c>
      <c r="I4" s="28">
        <v>3.4869999999999998E-2</v>
      </c>
      <c r="J4" s="28">
        <v>3.4620000000000005E-2</v>
      </c>
      <c r="K4" s="28">
        <v>3.4390000000000004E-2</v>
      </c>
      <c r="L4" s="28">
        <v>3.4169999999999999E-2</v>
      </c>
      <c r="M4" s="28">
        <v>3.3950000000000001E-2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0.37574642432001115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0.14354024569581036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0.14966410827622958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0.48499999999999993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0.86466666666666681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24.358000000000001</v>
      </c>
      <c r="D13" s="28">
        <v>23.3</v>
      </c>
      <c r="E13" s="28">
        <v>22.314</v>
      </c>
      <c r="F13" s="28">
        <v>21.405000000000001</v>
      </c>
      <c r="G13" s="28">
        <v>20.558</v>
      </c>
      <c r="H13" s="28">
        <v>19.748000000000001</v>
      </c>
      <c r="I13" s="28">
        <v>18.983000000000001</v>
      </c>
      <c r="J13" s="28">
        <v>18.279</v>
      </c>
      <c r="K13" s="28">
        <v>17.579999999999998</v>
      </c>
      <c r="L13" s="28">
        <v>16.949000000000002</v>
      </c>
      <c r="M13" s="28">
        <v>16.347000000000001</v>
      </c>
    </row>
    <row r="14" spans="1:13" x14ac:dyDescent="0.25">
      <c r="B14" s="16" t="s">
        <v>170</v>
      </c>
      <c r="C14" s="28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49.287869290922437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39.684198983342796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277.35471353022353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1.1633680590126974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1.2836646978246877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1.2836646978246877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1.2836646978246877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1.2836646978246877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12.816498427138704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12.816498427138704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0.52326422703405329</v>
      </c>
      <c r="E17" s="82" t="s">
        <v>201</v>
      </c>
    </row>
    <row r="18" spans="1:5" ht="15.9" customHeight="1" x14ac:dyDescent="0.25">
      <c r="A18" s="52" t="s">
        <v>173</v>
      </c>
      <c r="B18" s="81">
        <v>0.88700000000000001</v>
      </c>
      <c r="C18" s="81">
        <v>0.95</v>
      </c>
      <c r="D18" s="82">
        <v>6.4352685672608949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11.985155491425509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22.014584291522841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4.1570370268154289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18.471268288136731</v>
      </c>
      <c r="E24" s="82" t="s">
        <v>201</v>
      </c>
    </row>
    <row r="25" spans="1:5" ht="15.75" customHeight="1" x14ac:dyDescent="0.25">
      <c r="A25" s="52" t="s">
        <v>87</v>
      </c>
      <c r="B25" s="81">
        <v>0.55600000000000005</v>
      </c>
      <c r="C25" s="81">
        <v>0.95</v>
      </c>
      <c r="D25" s="82">
        <v>18.400074464012974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4.77870091584475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5.9817695327732272</v>
      </c>
      <c r="E27" s="82" t="s">
        <v>201</v>
      </c>
    </row>
    <row r="28" spans="1:5" ht="15.75" customHeight="1" x14ac:dyDescent="0.25">
      <c r="A28" s="52" t="s">
        <v>84</v>
      </c>
      <c r="B28" s="81">
        <v>0.60899999999999999</v>
      </c>
      <c r="C28" s="81">
        <v>0.95</v>
      </c>
      <c r="D28" s="82">
        <v>0.75476317901744583</v>
      </c>
      <c r="E28" s="82" t="s">
        <v>201</v>
      </c>
    </row>
    <row r="29" spans="1:5" ht="15.75" customHeight="1" x14ac:dyDescent="0.25">
      <c r="A29" s="52" t="s">
        <v>58</v>
      </c>
      <c r="B29" s="81">
        <v>0.88700000000000001</v>
      </c>
      <c r="C29" s="81">
        <v>0.95</v>
      </c>
      <c r="D29" s="82">
        <v>93.696773026618672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189.08585654470394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189.08585654470394</v>
      </c>
      <c r="E31" s="82" t="s">
        <v>201</v>
      </c>
    </row>
    <row r="32" spans="1:5" ht="15.75" customHeight="1" x14ac:dyDescent="0.25">
      <c r="A32" s="52" t="s">
        <v>28</v>
      </c>
      <c r="B32" s="81">
        <v>0.45</v>
      </c>
      <c r="C32" s="81">
        <v>0.95</v>
      </c>
      <c r="D32" s="82">
        <v>1.1034095765662737</v>
      </c>
      <c r="E32" s="82" t="s">
        <v>201</v>
      </c>
    </row>
    <row r="33" spans="1:6" ht="15.75" customHeight="1" x14ac:dyDescent="0.25">
      <c r="A33" s="52" t="s">
        <v>83</v>
      </c>
      <c r="B33" s="81">
        <v>0.79400000000000004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0.57499999999999996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0.504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0.58200000000000007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8.0000000000000002E-3</v>
      </c>
      <c r="C38" s="81">
        <v>0.95</v>
      </c>
      <c r="D38" s="82">
        <v>1.878070551186686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1.1245246609522135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2020-06-17T04:27:32Z</dcterms:modified>
</cp:coreProperties>
</file>