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0427916-D067-4054-BEF1-D2372B02BEB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6" i="2" l="1"/>
  <c r="A14" i="2"/>
  <c r="A27" i="2"/>
  <c r="C6" i="51"/>
  <c r="A35" i="2"/>
  <c r="A21" i="2"/>
  <c r="A16" i="2"/>
  <c r="A15" i="2"/>
  <c r="A23" i="2"/>
  <c r="A40" i="2"/>
  <c r="I13" i="2"/>
  <c r="A17" i="2"/>
  <c r="I6" i="2"/>
  <c r="I5" i="2"/>
  <c r="I3" i="2"/>
  <c r="C8" i="51"/>
  <c r="A39" i="2"/>
  <c r="A25" i="2"/>
  <c r="A18" i="2"/>
  <c r="A30" i="2"/>
  <c r="A31" i="2"/>
  <c r="A3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<sst xmlns="http://schemas.openxmlformats.org/spreadsheetml/2006/main" count="1097" uniqueCount="272">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</sst>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3.7</v>
      </c>
    </row>
    <row r="38" spans="1:5" ht="15" customHeight="1" x14ac:dyDescent="0.25">
      <c r="B38" s="16" t="s">
        <v>91</v>
      </c>
      <c r="C38" s="71">
        <v>6.3</v>
      </c>
      <c r="D38" s="17"/>
      <c r="E38" s="18"/>
    </row>
    <row r="39" spans="1:5" ht="15" customHeight="1" x14ac:dyDescent="0.25">
      <c r="B39" s="16" t="s">
        <v>90</v>
      </c>
      <c r="C39" s="71">
        <v>7.5</v>
      </c>
      <c r="D39" s="17"/>
      <c r="E39" s="17"/>
    </row>
    <row r="40" spans="1:5" ht="15" customHeight="1" x14ac:dyDescent="0.25">
      <c r="B40" s="16" t="s">
        <v>171</v>
      </c>
      <c r="C40" s="71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1.7313070307024998</v>
      </c>
      <c r="D51" s="17"/>
    </row>
    <row r="52" spans="1:4" ht="15" customHeight="1" x14ac:dyDescent="0.25">
      <c r="B52" s="16" t="s">
        <v>125</v>
      </c>
      <c r="C52" s="72">
        <v>1.81313876013</v>
      </c>
    </row>
    <row r="53" spans="1:4" ht="15.75" customHeight="1" x14ac:dyDescent="0.25">
      <c r="B53" s="16" t="s">
        <v>126</v>
      </c>
      <c r="C53" s="72">
        <v>1.81313876013</v>
      </c>
    </row>
    <row r="54" spans="1:4" ht="15.75" customHeight="1" x14ac:dyDescent="0.25">
      <c r="B54" s="16" t="s">
        <v>127</v>
      </c>
      <c r="C54" s="72">
        <v>1.5393467972799999</v>
      </c>
    </row>
    <row r="55" spans="1:4" ht="15.75" customHeight="1" x14ac:dyDescent="0.25">
      <c r="B55" s="16" t="s">
        <v>128</v>
      </c>
      <c r="C55" s="72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>
        <f>frac_mam_1month * 2.6</f>
        <v>4.9400000000000006E-2</v>
      </c>
      <c r="C3" s="26">
        <f>frac_mam_1_5months * 2.6</f>
        <v>4.9400000000000006E-2</v>
      </c>
      <c r="D3" s="26">
        <f>frac_mam_6_11months * 2.6</f>
        <v>4.9400000000000006E-2</v>
      </c>
      <c r="E3" s="26">
        <f>frac_mam_12_23months * 2.6</f>
        <v>4.9400000000000006E-2</v>
      </c>
      <c r="F3" s="26">
        <f>frac_mam_24_59months * 2.6</f>
        <v>4.9400000000000006E-2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3.3800000000000004E-2</v>
      </c>
      <c r="E4" s="26">
        <f>frac_sam_12_23months * 2.6</f>
        <v>3.3800000000000004E-2</v>
      </c>
      <c r="F4" s="26">
        <f>frac_sam_24_59months * 2.6</f>
        <v>3.3800000000000004E-2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1.4999999999999999E-2</v>
      </c>
      <c r="E2" s="87">
        <f>food_insecure</f>
        <v>1.4999999999999999E-2</v>
      </c>
      <c r="F2" s="87">
        <f>food_insecure</f>
        <v>1.4999999999999999E-2</v>
      </c>
      <c r="G2" s="87">
        <f>food_insecure</f>
        <v>1.4999999999999999E-2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1.4999999999999999E-2</v>
      </c>
      <c r="F5" s="87">
        <f>food_insecure</f>
        <v>1.4999999999999999E-2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6.6588731950096153E-2</v>
      </c>
      <c r="D7" s="87">
        <f>diarrhoea_1_5mo/26</f>
        <v>6.9736106158846151E-2</v>
      </c>
      <c r="E7" s="87">
        <f>diarrhoea_6_11mo/26</f>
        <v>6.9736106158846151E-2</v>
      </c>
      <c r="F7" s="87">
        <f>diarrhoea_12_23mo/26</f>
        <v>5.9205646049230766E-2</v>
      </c>
      <c r="G7" s="87">
        <f>diarrhoea_24_59mo/26</f>
        <v>5.9205646049230766E-2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1.4999999999999999E-2</v>
      </c>
      <c r="F8" s="87">
        <f>food_insecure</f>
        <v>1.4999999999999999E-2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6.6588731950096153E-2</v>
      </c>
      <c r="D11" s="87">
        <f>diarrhoea_1_5mo/26</f>
        <v>6.9736106158846151E-2</v>
      </c>
      <c r="E11" s="87">
        <f>diarrhoea_6_11mo/26</f>
        <v>6.9736106158846151E-2</v>
      </c>
      <c r="F11" s="87">
        <f>diarrhoea_12_23mo/26</f>
        <v>5.9205646049230766E-2</v>
      </c>
      <c r="G11" s="87">
        <f>diarrhoea_24_59mo/26</f>
        <v>5.9205646049230766E-2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1.4999999999999999E-2</v>
      </c>
      <c r="I14" s="87">
        <f>food_insecure</f>
        <v>1.4999999999999999E-2</v>
      </c>
      <c r="J14" s="87">
        <f>food_insecure</f>
        <v>1.4999999999999999E-2</v>
      </c>
      <c r="K14" s="87">
        <f>food_insecure</f>
        <v>1.4999999999999999E-2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0.249</v>
      </c>
      <c r="M23" s="87">
        <f>famplan_unmet_need</f>
        <v>0.249</v>
      </c>
      <c r="N23" s="87">
        <f>famplan_unmet_need</f>
        <v>0.249</v>
      </c>
      <c r="O23" s="87">
        <f>famplan_unmet_need</f>
        <v>0.249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5.3939033737182493E-2</v>
      </c>
      <c r="M24" s="87">
        <f>(1-food_insecure)*(0.49)+food_insecure*(0.7)</f>
        <v>0.49314999999999998</v>
      </c>
      <c r="N24" s="87">
        <f>(1-food_insecure)*(0.49)+food_insecure*(0.7)</f>
        <v>0.49314999999999998</v>
      </c>
      <c r="O24" s="87">
        <f>(1-food_insecure)*(0.49)+food_insecure*(0.7)</f>
        <v>0.49314999999999998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2.3116728744506782E-2</v>
      </c>
      <c r="M25" s="87">
        <f>(1-food_insecure)*(0.21)+food_insecure*(0.3)</f>
        <v>0.21134999999999998</v>
      </c>
      <c r="N25" s="87">
        <f>(1-food_insecure)*(0.21)+food_insecure*(0.3)</f>
        <v>0.21134999999999998</v>
      </c>
      <c r="O25" s="87">
        <f>(1-food_insecure)*(0.21)+food_insecure*(0.3)</f>
        <v>0.21134999999999998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3.232076339721672E-2</v>
      </c>
      <c r="M26" s="87">
        <f>(1-food_insecure)*(0.3)</f>
        <v>0.29549999999999998</v>
      </c>
      <c r="N26" s="87">
        <f>(1-food_insecure)*(0.3)</f>
        <v>0.29549999999999998</v>
      </c>
      <c r="O26" s="87">
        <f>(1-food_insecure)*(0.3)</f>
        <v>0.29549999999999998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0.89062347412109399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63200.874000000003</v>
      </c>
      <c r="C2" s="74">
        <v>150000</v>
      </c>
      <c r="D2" s="74">
        <v>332000</v>
      </c>
      <c r="E2" s="74">
        <v>459000</v>
      </c>
      <c r="F2" s="74">
        <v>514000</v>
      </c>
      <c r="G2" s="22">
        <f t="shared" ref="G2:G40" si="0">C2+D2+E2+F2</f>
        <v>1455000</v>
      </c>
      <c r="H2" s="22">
        <f t="shared" ref="H2:H40" si="1">(B2 + stillbirth*B2/(1000-stillbirth))/(1-abortion)</f>
        <v>73061.131206497725</v>
      </c>
      <c r="I2" s="22">
        <f>G2-H2</f>
        <v>1381938.8687935022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62199.62</v>
      </c>
      <c r="C3" s="74">
        <v>154000</v>
      </c>
      <c r="D3" s="74">
        <v>317000</v>
      </c>
      <c r="E3" s="74">
        <v>452000</v>
      </c>
      <c r="F3" s="74">
        <v>510000</v>
      </c>
      <c r="G3" s="22">
        <f t="shared" si="0"/>
        <v>1433000</v>
      </c>
      <c r="H3" s="22">
        <f t="shared" si="1"/>
        <v>71903.666993818799</v>
      </c>
      <c r="I3" s="22">
        <f t="shared" ref="I3:I15" si="3">G3-H3</f>
        <v>1361096.3330061813</v>
      </c>
    </row>
    <row r="4" spans="1:9" ht="15.75" customHeight="1" x14ac:dyDescent="0.25">
      <c r="A4" s="7">
        <f t="shared" si="2"/>
        <v>2022</v>
      </c>
      <c r="B4" s="73">
        <v>61197.364999999998</v>
      </c>
      <c r="C4" s="74">
        <v>159000</v>
      </c>
      <c r="D4" s="74">
        <v>305000</v>
      </c>
      <c r="E4" s="74">
        <v>445000</v>
      </c>
      <c r="F4" s="74">
        <v>503000</v>
      </c>
      <c r="G4" s="22">
        <f t="shared" si="0"/>
        <v>1412000</v>
      </c>
      <c r="H4" s="22">
        <f t="shared" si="1"/>
        <v>70745.04561055488</v>
      </c>
      <c r="I4" s="22">
        <f t="shared" si="3"/>
        <v>1341254.954389445</v>
      </c>
    </row>
    <row r="5" spans="1:9" ht="15.75" customHeight="1" x14ac:dyDescent="0.25">
      <c r="A5" s="7">
        <f t="shared" si="2"/>
        <v>2023</v>
      </c>
      <c r="B5" s="73">
        <v>60203.25</v>
      </c>
      <c r="C5" s="74">
        <v>163000</v>
      </c>
      <c r="D5" s="74">
        <v>296000</v>
      </c>
      <c r="E5" s="74">
        <v>437000</v>
      </c>
      <c r="F5" s="74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7">
        <f t="shared" si="2"/>
        <v>2024</v>
      </c>
      <c r="B6" s="73">
        <v>59208.430000000008</v>
      </c>
      <c r="C6" s="74">
        <v>167000</v>
      </c>
      <c r="D6" s="74">
        <v>289000</v>
      </c>
      <c r="E6" s="74">
        <v>427000</v>
      </c>
      <c r="F6" s="74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7">
        <f t="shared" si="2"/>
        <v>2025</v>
      </c>
      <c r="B7" s="73">
        <v>58213.127000000008</v>
      </c>
      <c r="C7" s="74">
        <v>168000</v>
      </c>
      <c r="D7" s="74">
        <v>286000</v>
      </c>
      <c r="E7" s="74">
        <v>413000</v>
      </c>
      <c r="F7" s="74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7">
        <f t="shared" si="2"/>
        <v>2026</v>
      </c>
      <c r="B8" s="73">
        <v>57255.721199999993</v>
      </c>
      <c r="C8" s="74">
        <v>168000</v>
      </c>
      <c r="D8" s="74">
        <v>287000</v>
      </c>
      <c r="E8" s="74">
        <v>396000</v>
      </c>
      <c r="F8" s="74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7">
        <f t="shared" si="2"/>
        <v>2027</v>
      </c>
      <c r="B9" s="73">
        <v>56297.59199999999</v>
      </c>
      <c r="C9" s="74">
        <v>166000</v>
      </c>
      <c r="D9" s="74">
        <v>291000</v>
      </c>
      <c r="E9" s="74">
        <v>377000</v>
      </c>
      <c r="F9" s="74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7">
        <f t="shared" si="2"/>
        <v>2028</v>
      </c>
      <c r="B10" s="73">
        <v>55338.943999999989</v>
      </c>
      <c r="C10" s="74">
        <v>163000</v>
      </c>
      <c r="D10" s="74">
        <v>296000</v>
      </c>
      <c r="E10" s="74">
        <v>356000</v>
      </c>
      <c r="F10" s="74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7">
        <f t="shared" si="2"/>
        <v>2029</v>
      </c>
      <c r="B11" s="73">
        <v>54371.483599999978</v>
      </c>
      <c r="C11" s="74">
        <v>160000</v>
      </c>
      <c r="D11" s="74">
        <v>301000</v>
      </c>
      <c r="E11" s="74">
        <v>336000</v>
      </c>
      <c r="F11" s="74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7">
        <f t="shared" si="2"/>
        <v>2030</v>
      </c>
      <c r="B12" s="73">
        <v>53412.480000000003</v>
      </c>
      <c r="C12" s="74">
        <v>158000</v>
      </c>
      <c r="D12" s="74">
        <v>306000</v>
      </c>
      <c r="E12" s="74">
        <v>318000</v>
      </c>
      <c r="F12" s="74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7" t="str">
        <f t="shared" si="2"/>
        <v/>
      </c>
      <c r="B13" s="73">
        <v>147000</v>
      </c>
      <c r="C13" s="74">
        <v>349000</v>
      </c>
      <c r="D13" s="74">
        <v>466000</v>
      </c>
      <c r="E13" s="74">
        <v>515000</v>
      </c>
      <c r="F13" s="74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7.9852127500000016E-3</v>
      </c>
    </row>
    <row r="4" spans="1:8" ht="15.75" customHeight="1" x14ac:dyDescent="0.25">
      <c r="B4" s="24" t="s">
        <v>7</v>
      </c>
      <c r="C4" s="75">
        <v>4.446072896128641E-2</v>
      </c>
    </row>
    <row r="5" spans="1:8" ht="15.75" customHeight="1" x14ac:dyDescent="0.25">
      <c r="B5" s="24" t="s">
        <v>8</v>
      </c>
      <c r="C5" s="75">
        <v>7.1151790184828118E-2</v>
      </c>
    </row>
    <row r="6" spans="1:8" ht="15.75" customHeight="1" x14ac:dyDescent="0.25">
      <c r="B6" s="24" t="s">
        <v>10</v>
      </c>
      <c r="C6" s="75">
        <v>0.11024105676837001</v>
      </c>
    </row>
    <row r="7" spans="1:8" ht="15.75" customHeight="1" x14ac:dyDescent="0.25">
      <c r="B7" s="24" t="s">
        <v>13</v>
      </c>
      <c r="C7" s="75">
        <v>0.36181666832485976</v>
      </c>
    </row>
    <row r="8" spans="1:8" ht="15.75" customHeight="1" x14ac:dyDescent="0.25">
      <c r="B8" s="24" t="s">
        <v>14</v>
      </c>
      <c r="C8" s="75">
        <v>1.7224304563927577E-6</v>
      </c>
    </row>
    <row r="9" spans="1:8" ht="15.75" customHeight="1" x14ac:dyDescent="0.25">
      <c r="B9" s="24" t="s">
        <v>27</v>
      </c>
      <c r="C9" s="75">
        <v>0.24350533540710448</v>
      </c>
    </row>
    <row r="10" spans="1:8" ht="15.75" customHeight="1" x14ac:dyDescent="0.25">
      <c r="B10" s="24" t="s">
        <v>15</v>
      </c>
      <c r="C10" s="75">
        <v>0.16083748517309482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4.1008709360629302E-2</v>
      </c>
      <c r="D14" s="75">
        <v>4.1008709360629302E-2</v>
      </c>
      <c r="E14" s="75">
        <v>1.9198634077555499E-2</v>
      </c>
      <c r="F14" s="75">
        <v>1.9198634077555499E-2</v>
      </c>
    </row>
    <row r="15" spans="1:8" ht="15.75" customHeight="1" x14ac:dyDescent="0.25">
      <c r="B15" s="24" t="s">
        <v>16</v>
      </c>
      <c r="C15" s="75">
        <v>0.28032566808135301</v>
      </c>
      <c r="D15" s="75">
        <v>0.28032566808135301</v>
      </c>
      <c r="E15" s="75">
        <v>0.13632271895100401</v>
      </c>
      <c r="F15" s="75">
        <v>0.13632271895100401</v>
      </c>
    </row>
    <row r="16" spans="1:8" ht="15.75" customHeight="1" x14ac:dyDescent="0.25">
      <c r="B16" s="24" t="s">
        <v>17</v>
      </c>
      <c r="C16" s="75">
        <v>2.7308789609014103E-2</v>
      </c>
      <c r="D16" s="75">
        <v>2.7308789609014103E-2</v>
      </c>
      <c r="E16" s="75">
        <v>2.7644966087436301E-2</v>
      </c>
      <c r="F16" s="75">
        <v>2.7644966087436301E-2</v>
      </c>
    </row>
    <row r="17" spans="1:8" ht="15.75" customHeight="1" x14ac:dyDescent="0.25">
      <c r="B17" s="24" t="s">
        <v>18</v>
      </c>
      <c r="C17" s="75">
        <v>4.7947781493493802E-4</v>
      </c>
      <c r="D17" s="75">
        <v>4.7947781493493802E-4</v>
      </c>
      <c r="E17" s="75">
        <v>4.9328608493413601E-4</v>
      </c>
      <c r="F17" s="75">
        <v>4.9328608493413601E-4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1.42244112305061E-3</v>
      </c>
      <c r="D19" s="75">
        <v>1.42244112305061E-3</v>
      </c>
      <c r="E19" s="75">
        <v>6.3768018156868311E-4</v>
      </c>
      <c r="F19" s="75">
        <v>6.3768018156868311E-4</v>
      </c>
    </row>
    <row r="20" spans="1:8" ht="15.75" customHeight="1" x14ac:dyDescent="0.25">
      <c r="B20" s="24" t="s">
        <v>21</v>
      </c>
      <c r="C20" s="75">
        <v>5.6443352725891009E-3</v>
      </c>
      <c r="D20" s="75">
        <v>5.6443352725891009E-3</v>
      </c>
      <c r="E20" s="75">
        <v>6.1153309793306196E-3</v>
      </c>
      <c r="F20" s="75">
        <v>6.1153309793306196E-3</v>
      </c>
    </row>
    <row r="21" spans="1:8" ht="15.75" customHeight="1" x14ac:dyDescent="0.25">
      <c r="B21" s="24" t="s">
        <v>22</v>
      </c>
      <c r="C21" s="75">
        <v>7.8625110174697005E-2</v>
      </c>
      <c r="D21" s="75">
        <v>7.8625110174697005E-2</v>
      </c>
      <c r="E21" s="75">
        <v>0.23645439001652002</v>
      </c>
      <c r="F21" s="75">
        <v>0.23645439001652002</v>
      </c>
    </row>
    <row r="22" spans="1:8" ht="15.75" customHeight="1" x14ac:dyDescent="0.25">
      <c r="B22" s="24" t="s">
        <v>23</v>
      </c>
      <c r="C22" s="75">
        <v>0.56518546856373186</v>
      </c>
      <c r="D22" s="75">
        <v>0.56518546856373186</v>
      </c>
      <c r="E22" s="75">
        <v>0.57313299362165071</v>
      </c>
      <c r="F22" s="75">
        <v>0.57313299362165071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7.0900000000000005E-2</v>
      </c>
    </row>
    <row r="27" spans="1:8" ht="15.75" customHeight="1" x14ac:dyDescent="0.25">
      <c r="B27" s="24" t="s">
        <v>39</v>
      </c>
      <c r="C27" s="75">
        <v>6.3799999999999996E-2</v>
      </c>
    </row>
    <row r="28" spans="1:8" ht="15.75" customHeight="1" x14ac:dyDescent="0.25">
      <c r="B28" s="24" t="s">
        <v>40</v>
      </c>
      <c r="C28" s="75">
        <v>0.20579999999999998</v>
      </c>
    </row>
    <row r="29" spans="1:8" ht="15.75" customHeight="1" x14ac:dyDescent="0.25">
      <c r="B29" s="24" t="s">
        <v>41</v>
      </c>
      <c r="C29" s="75">
        <v>0.159</v>
      </c>
    </row>
    <row r="30" spans="1:8" ht="15.75" customHeight="1" x14ac:dyDescent="0.25">
      <c r="B30" s="24" t="s">
        <v>42</v>
      </c>
      <c r="C30" s="75">
        <v>0.14980000000000002</v>
      </c>
    </row>
    <row r="31" spans="1:8" ht="15.75" customHeight="1" x14ac:dyDescent="0.25">
      <c r="B31" s="24" t="s">
        <v>43</v>
      </c>
      <c r="C31" s="75">
        <v>5.96E-2</v>
      </c>
    </row>
    <row r="32" spans="1:8" ht="15.75" customHeight="1" x14ac:dyDescent="0.25">
      <c r="B32" s="24" t="s">
        <v>44</v>
      </c>
      <c r="C32" s="75">
        <v>9.64E-2</v>
      </c>
    </row>
    <row r="33" spans="2:3" ht="15.75" customHeight="1" x14ac:dyDescent="0.25">
      <c r="B33" s="24" t="s">
        <v>45</v>
      </c>
      <c r="C33" s="75">
        <v>0.10289999999999999</v>
      </c>
    </row>
    <row r="34" spans="2:3" ht="15.75" customHeight="1" x14ac:dyDescent="0.25">
      <c r="B34" s="24" t="s">
        <v>46</v>
      </c>
      <c r="C34" s="75">
        <v>9.1800000002235163E-2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0.76969475913211838</v>
      </c>
      <c r="D2" s="76">
        <v>0.76969475913211838</v>
      </c>
      <c r="E2" s="76">
        <v>0.76679037632531499</v>
      </c>
      <c r="F2" s="76">
        <v>0.69934615231249997</v>
      </c>
      <c r="G2" s="76">
        <v>0.66851012964243139</v>
      </c>
    </row>
    <row r="3" spans="1:15" ht="15.75" customHeight="1" x14ac:dyDescent="0.25">
      <c r="A3" s="5"/>
      <c r="B3" s="11" t="s">
        <v>118</v>
      </c>
      <c r="C3" s="76">
        <v>0.14230523886788152</v>
      </c>
      <c r="D3" s="76">
        <v>0.14230523886788152</v>
      </c>
      <c r="E3" s="76">
        <v>0.14520962167468499</v>
      </c>
      <c r="F3" s="76">
        <v>0.21265384568749998</v>
      </c>
      <c r="G3" s="76">
        <v>0.2434898683575685</v>
      </c>
    </row>
    <row r="4" spans="1:15" ht="15.75" customHeight="1" x14ac:dyDescent="0.25">
      <c r="A4" s="5"/>
      <c r="B4" s="11" t="s">
        <v>116</v>
      </c>
      <c r="C4" s="77">
        <v>5.2655738901639347E-2</v>
      </c>
      <c r="D4" s="77">
        <v>5.2655738901639347E-2</v>
      </c>
      <c r="E4" s="77">
        <v>4.7492064571428579E-2</v>
      </c>
      <c r="F4" s="77">
        <v>5.2380953571428572E-2</v>
      </c>
      <c r="G4" s="77">
        <v>5.5407408666666658E-2</v>
      </c>
    </row>
    <row r="5" spans="1:15" ht="15.75" customHeight="1" x14ac:dyDescent="0.25">
      <c r="A5" s="5"/>
      <c r="B5" s="11" t="s">
        <v>119</v>
      </c>
      <c r="C5" s="77">
        <v>3.5344263098360661E-2</v>
      </c>
      <c r="D5" s="77">
        <v>3.5344263098360661E-2</v>
      </c>
      <c r="E5" s="77">
        <v>4.0507937428571422E-2</v>
      </c>
      <c r="F5" s="77">
        <v>3.5619048428571429E-2</v>
      </c>
      <c r="G5" s="77">
        <v>3.2592593333333329E-2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0.80941979522184304</v>
      </c>
      <c r="D8" s="76">
        <v>0.80941979522184304</v>
      </c>
      <c r="E8" s="76">
        <v>0.87089007470651014</v>
      </c>
      <c r="F8" s="76">
        <v>0.89562616822429908</v>
      </c>
      <c r="G8" s="76">
        <v>0.90293278179937952</v>
      </c>
    </row>
    <row r="9" spans="1:15" ht="15.75" customHeight="1" x14ac:dyDescent="0.25">
      <c r="B9" s="7" t="s">
        <v>121</v>
      </c>
      <c r="C9" s="76">
        <v>0.15858020477815701</v>
      </c>
      <c r="D9" s="76">
        <v>0.15858020477815701</v>
      </c>
      <c r="E9" s="76">
        <v>9.7109925293489871E-2</v>
      </c>
      <c r="F9" s="76">
        <v>7.2373831775700947E-2</v>
      </c>
      <c r="G9" s="76">
        <v>6.5067218200620475E-2</v>
      </c>
    </row>
    <row r="10" spans="1:15" ht="15.75" customHeight="1" x14ac:dyDescent="0.25">
      <c r="B10" s="7" t="s">
        <v>122</v>
      </c>
      <c r="C10" s="77">
        <v>1.9000000000000003E-2</v>
      </c>
      <c r="D10" s="77">
        <v>1.9000000000000003E-2</v>
      </c>
      <c r="E10" s="77">
        <v>1.9000000000000003E-2</v>
      </c>
      <c r="F10" s="77">
        <v>1.9000000000000003E-2</v>
      </c>
      <c r="G10" s="77">
        <v>1.9000000000000003E-2</v>
      </c>
    </row>
    <row r="11" spans="1:15" ht="15.75" customHeight="1" x14ac:dyDescent="0.25">
      <c r="B11" s="7" t="s">
        <v>123</v>
      </c>
      <c r="C11" s="77">
        <v>1.3000000000000001E-2</v>
      </c>
      <c r="D11" s="77">
        <v>1.3000000000000001E-2</v>
      </c>
      <c r="E11" s="77">
        <v>1.3000000000000001E-2</v>
      </c>
      <c r="F11" s="77">
        <v>1.3000000000000001E-2</v>
      </c>
      <c r="G11" s="77">
        <v>1.3000000000000001E-2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0.36588747924999998</v>
      </c>
      <c r="D14" s="78">
        <v>0.367404292656</v>
      </c>
      <c r="E14" s="78">
        <v>0.367404292656</v>
      </c>
      <c r="F14" s="78">
        <v>0.16958749963200004</v>
      </c>
      <c r="G14" s="78">
        <v>0.16958749963200004</v>
      </c>
      <c r="H14" s="79">
        <v>0.28000000000000003</v>
      </c>
      <c r="I14" s="79">
        <v>0.28000000000000003</v>
      </c>
      <c r="J14" s="79">
        <v>0.28000000000000003</v>
      </c>
      <c r="K14" s="79">
        <v>0.28000000000000003</v>
      </c>
      <c r="L14" s="79">
        <v>0.12785464158500001</v>
      </c>
      <c r="M14" s="79">
        <v>0.12693730242399998</v>
      </c>
      <c r="N14" s="79">
        <v>0.12870336201849999</v>
      </c>
      <c r="O14" s="79">
        <v>0.14702495800350002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0.21159699469185875</v>
      </c>
      <c r="D15" s="76">
        <f t="shared" si="0"/>
        <v>0.21247418556724978</v>
      </c>
      <c r="E15" s="76">
        <f t="shared" si="0"/>
        <v>0.21247418556724978</v>
      </c>
      <c r="F15" s="76">
        <f t="shared" si="0"/>
        <v>9.807442805365664E-2</v>
      </c>
      <c r="G15" s="76">
        <f t="shared" si="0"/>
        <v>9.807442805365664E-2</v>
      </c>
      <c r="H15" s="76">
        <f t="shared" si="0"/>
        <v>0.16192726418287368</v>
      </c>
      <c r="I15" s="76">
        <f t="shared" si="0"/>
        <v>0.16192726418287368</v>
      </c>
      <c r="J15" s="76">
        <f t="shared" si="0"/>
        <v>0.16192726418287368</v>
      </c>
      <c r="K15" s="76">
        <f t="shared" si="0"/>
        <v>0.16192726418287368</v>
      </c>
      <c r="L15" s="76">
        <f t="shared" si="0"/>
        <v>7.3939829731931861E-2</v>
      </c>
      <c r="M15" s="76">
        <f t="shared" si="0"/>
        <v>7.340932180097276E-2</v>
      </c>
      <c r="N15" s="76">
        <f t="shared" si="0"/>
        <v>7.4430654652834563E-2</v>
      </c>
      <c r="O15" s="76">
        <f t="shared" si="0"/>
        <v>8.5026247200388053E-2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0.42299999999999999</v>
      </c>
      <c r="D2" s="77">
        <v>0.22600000000000001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0.29199999999999998</v>
      </c>
      <c r="D3" s="77">
        <v>0.29899999999999999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0.20699999999999999</v>
      </c>
      <c r="D4" s="77">
        <v>0.32200000000000001</v>
      </c>
      <c r="E4" s="77">
        <v>0.67099999999999993</v>
      </c>
      <c r="F4" s="77">
        <v>0.32799999999999996</v>
      </c>
      <c r="G4" s="77">
        <v>0</v>
      </c>
    </row>
    <row r="5" spans="1:7" x14ac:dyDescent="0.25">
      <c r="B5" s="43" t="s">
        <v>169</v>
      </c>
      <c r="C5" s="76">
        <f>1-SUM(C2:C4)</f>
        <v>7.8000000000000069E-2</v>
      </c>
      <c r="D5" s="76">
        <f t="shared" ref="D5:G5" si="0">1-SUM(D2:D4)</f>
        <v>0.15300000000000002</v>
      </c>
      <c r="E5" s="76">
        <f t="shared" si="0"/>
        <v>0.32900000000000007</v>
      </c>
      <c r="F5" s="76">
        <f t="shared" si="0"/>
        <v>0.67200000000000004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9.0850000000000014E-2</v>
      </c>
      <c r="D2" s="28">
        <v>8.9840000000000003E-2</v>
      </c>
      <c r="E2" s="28">
        <v>8.8859999999999995E-2</v>
      </c>
      <c r="F2" s="28">
        <v>8.7910000000000002E-2</v>
      </c>
      <c r="G2" s="28">
        <v>8.7010000000000004E-2</v>
      </c>
      <c r="H2" s="28">
        <v>8.6140000000000008E-2</v>
      </c>
      <c r="I2" s="28">
        <v>8.5299999999999987E-2</v>
      </c>
      <c r="J2" s="28">
        <v>8.4510000000000002E-2</v>
      </c>
      <c r="K2" s="28">
        <v>8.3750000000000005E-2</v>
      </c>
      <c r="L2" s="28">
        <v>8.301E-2</v>
      </c>
      <c r="M2" s="28">
        <v>8.2309999999999994E-2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2.6380000000000001E-2</v>
      </c>
      <c r="D4" s="28">
        <v>2.613E-2</v>
      </c>
      <c r="E4" s="28">
        <v>2.5910000000000002E-2</v>
      </c>
      <c r="F4" s="28">
        <v>2.571E-2</v>
      </c>
      <c r="G4" s="28">
        <v>2.5499999999999998E-2</v>
      </c>
      <c r="H4" s="28">
        <v>2.53E-2</v>
      </c>
      <c r="I4" s="28">
        <v>2.5099999999999997E-2</v>
      </c>
      <c r="J4" s="28">
        <v>2.4910000000000002E-2</v>
      </c>
      <c r="K4" s="28">
        <v>2.4719999999999999E-2</v>
      </c>
      <c r="L4" s="28">
        <v>2.4540000000000003E-2</v>
      </c>
      <c r="M4" s="28">
        <v>2.4380000000000002E-2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0.12093975970845208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0.16192726418287368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7.7096039577188941E-2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0.25883333333333336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0.4423333333333333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7.0030000000000001</v>
      </c>
      <c r="D13" s="28">
        <v>6.7910000000000004</v>
      </c>
      <c r="E13" s="28">
        <v>6.5819999999999999</v>
      </c>
      <c r="F13" s="28">
        <v>6.3730000000000002</v>
      </c>
      <c r="G13" s="28">
        <v>6.165</v>
      </c>
      <c r="H13" s="28">
        <v>5.9649999999999999</v>
      </c>
      <c r="I13" s="28">
        <v>5.7919999999999998</v>
      </c>
      <c r="J13" s="28">
        <v>5.6109999999999998</v>
      </c>
      <c r="K13" s="28">
        <v>5.43</v>
      </c>
      <c r="L13" s="28">
        <v>5.2709999999999999</v>
      </c>
      <c r="M13" s="28">
        <v>5.1079999999999997</v>
      </c>
    </row>
    <row r="14" spans="1:13" x14ac:dyDescent="0.25">
      <c r="B14" s="16" t="s">
        <v>170</v>
      </c>
      <c r="C14" s="28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79.237944195058446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40.355493895445491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746.9025246802014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7.6012727459732039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1.9549596099273805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1.9549596099273805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1.9549596099273805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1.9549596099273805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13.487793339241398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13.487793339241398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1.1945591391367461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17.118703595251191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80.311935815133822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23.524997843753898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4.5765963468796116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19.061801059277848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19.047423279536854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6.2891144680758089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10.538872753169683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1.1743264178454222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162.0533213325655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301.67789878351385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301.67789878351385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2.6138160070688325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0.99400000000000011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0.99099999999999999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2.2980900610761941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2.6349382131832719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2020-06-17T04:27:39Z</dcterms:modified>
</cp:coreProperties>
</file>