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73CF3D8-E376-4574-80BC-CCB1D777034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15" i="2" l="1"/>
  <c r="A23" i="2"/>
  <c r="A36" i="2"/>
  <c r="A14" i="2"/>
  <c r="A27" i="2"/>
  <c r="A40" i="2"/>
  <c r="A30" i="2"/>
  <c r="A31" i="2"/>
  <c r="A17" i="2"/>
  <c r="A38" i="2"/>
  <c r="I6" i="2"/>
  <c r="C6" i="51"/>
  <c r="A35" i="2"/>
  <c r="A21" i="2"/>
  <c r="A16" i="2"/>
  <c r="I13" i="2"/>
  <c r="I3" i="2"/>
  <c r="C8" i="51"/>
  <c r="A39" i="2"/>
  <c r="A25" i="2"/>
  <c r="A18" i="2"/>
  <c r="A19" i="2"/>
  <c r="A32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<sst xmlns="http://schemas.openxmlformats.org/spreadsheetml/2006/main" count="1097" uniqueCount="272">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</sst>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25.4</v>
      </c>
    </row>
    <row r="38" spans="1:5" ht="15" customHeight="1" x14ac:dyDescent="0.25">
      <c r="B38" s="16" t="s">
        <v>91</v>
      </c>
      <c r="C38" s="71">
        <v>51.2</v>
      </c>
      <c r="D38" s="17"/>
      <c r="E38" s="18"/>
    </row>
    <row r="39" spans="1:5" ht="15" customHeight="1" x14ac:dyDescent="0.25">
      <c r="B39" s="16" t="s">
        <v>90</v>
      </c>
      <c r="C39" s="71">
        <v>81.2</v>
      </c>
      <c r="D39" s="17"/>
      <c r="E39" s="17"/>
    </row>
    <row r="40" spans="1:5" ht="15" customHeight="1" x14ac:dyDescent="0.25">
      <c r="B40" s="16" t="s">
        <v>171</v>
      </c>
      <c r="C40" s="71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3.1981810446675007</v>
      </c>
      <c r="D51" s="17"/>
    </row>
    <row r="52" spans="1:4" ht="15" customHeight="1" x14ac:dyDescent="0.25">
      <c r="B52" s="16" t="s">
        <v>125</v>
      </c>
      <c r="C52" s="72">
        <v>2.8710553882099896</v>
      </c>
    </row>
    <row r="53" spans="1:4" ht="15.75" customHeight="1" x14ac:dyDescent="0.25">
      <c r="B53" s="16" t="s">
        <v>126</v>
      </c>
      <c r="C53" s="72">
        <v>2.8710553882099896</v>
      </c>
    </row>
    <row r="54" spans="1:4" ht="15.75" customHeight="1" x14ac:dyDescent="0.25">
      <c r="B54" s="16" t="s">
        <v>127</v>
      </c>
      <c r="C54" s="72">
        <v>2.2685372911199999</v>
      </c>
    </row>
    <row r="55" spans="1:4" ht="15.75" customHeight="1" x14ac:dyDescent="0.25">
      <c r="B55" s="16" t="s">
        <v>128</v>
      </c>
      <c r="C55" s="72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0.13361866179999998</v>
      </c>
      <c r="C3" s="26">
        <f>frac_mam_1_5months * 2.6</f>
        <v>0.13361866179999998</v>
      </c>
      <c r="D3" s="26">
        <f>frac_mam_6_11months * 2.6</f>
        <v>0.28714532599999998</v>
      </c>
      <c r="E3" s="26">
        <f>frac_mam_12_23months * 2.6</f>
        <v>0.26861758819999998</v>
      </c>
      <c r="F3" s="26">
        <f>frac_mam_24_59months * 2.6</f>
        <v>0.12194040482000003</v>
      </c>
    </row>
    <row r="4" spans="1:6" ht="15.75" customHeight="1" x14ac:dyDescent="0.25">
      <c r="A4" s="3" t="s">
        <v>66</v>
      </c>
      <c r="B4" s="26">
        <f>frac_sam_1month * 2.6</f>
        <v>3.8875064799999998E-2</v>
      </c>
      <c r="C4" s="26">
        <f>frac_sam_1_5months * 2.6</f>
        <v>3.8875064799999998E-2</v>
      </c>
      <c r="D4" s="26">
        <f>frac_sam_6_11months * 2.6</f>
        <v>5.7836583999999996E-2</v>
      </c>
      <c r="E4" s="26">
        <f>frac_sam_12_23months * 2.6</f>
        <v>9.1511817800000006E-2</v>
      </c>
      <c r="F4" s="26">
        <f>frac_sam_24_59months * 2.6</f>
        <v>3.4328907513333333E-2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0.43700000000000006</v>
      </c>
      <c r="E2" s="87">
        <f>food_insecure</f>
        <v>0.43700000000000006</v>
      </c>
      <c r="F2" s="87">
        <f>food_insecure</f>
        <v>0.43700000000000006</v>
      </c>
      <c r="G2" s="87">
        <f>food_insecure</f>
        <v>0.43700000000000006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0.43700000000000006</v>
      </c>
      <c r="F5" s="87">
        <f>food_insecure</f>
        <v>0.43700000000000006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0.12300696325644234</v>
      </c>
      <c r="D7" s="87">
        <f>diarrhoea_1_5mo/26</f>
        <v>0.11042520723884576</v>
      </c>
      <c r="E7" s="87">
        <f>diarrhoea_6_11mo/26</f>
        <v>0.11042520723884576</v>
      </c>
      <c r="F7" s="87">
        <f>diarrhoea_12_23mo/26</f>
        <v>8.7251434273846157E-2</v>
      </c>
      <c r="G7" s="87">
        <f>diarrhoea_24_59mo/26</f>
        <v>8.7251434273846157E-2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0.43700000000000006</v>
      </c>
      <c r="F8" s="87">
        <f>food_insecure</f>
        <v>0.43700000000000006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0.51800000000000002</v>
      </c>
      <c r="E9" s="87">
        <f>IF(ISBLANK(comm_deliv), frac_children_health_facility,1)</f>
        <v>0.51800000000000002</v>
      </c>
      <c r="F9" s="87">
        <f>IF(ISBLANK(comm_deliv), frac_children_health_facility,1)</f>
        <v>0.51800000000000002</v>
      </c>
      <c r="G9" s="87">
        <f>IF(ISBLANK(comm_deliv), frac_children_health_facility,1)</f>
        <v>0.51800000000000002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0.12300696325644234</v>
      </c>
      <c r="D11" s="87">
        <f>diarrhoea_1_5mo/26</f>
        <v>0.11042520723884576</v>
      </c>
      <c r="E11" s="87">
        <f>diarrhoea_6_11mo/26</f>
        <v>0.11042520723884576</v>
      </c>
      <c r="F11" s="87">
        <f>diarrhoea_12_23mo/26</f>
        <v>8.7251434273846157E-2</v>
      </c>
      <c r="G11" s="87">
        <f>diarrhoea_24_59mo/26</f>
        <v>8.7251434273846157E-2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0.43700000000000006</v>
      </c>
      <c r="I14" s="87">
        <f>food_insecure</f>
        <v>0.43700000000000006</v>
      </c>
      <c r="J14" s="87">
        <f>food_insecure</f>
        <v>0.43700000000000006</v>
      </c>
      <c r="K14" s="87">
        <f>food_insecure</f>
        <v>0.43700000000000006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0.47200000000000003</v>
      </c>
      <c r="I17" s="87">
        <f>frac_PW_health_facility</f>
        <v>0.47200000000000003</v>
      </c>
      <c r="J17" s="87">
        <f>frac_PW_health_facility</f>
        <v>0.47200000000000003</v>
      </c>
      <c r="K17" s="87">
        <f>frac_PW_health_facility</f>
        <v>0.47200000000000003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0.55000000000000004</v>
      </c>
      <c r="M23" s="87">
        <f>famplan_unmet_need</f>
        <v>0.55000000000000004</v>
      </c>
      <c r="N23" s="87">
        <f>famplan_unmet_need</f>
        <v>0.55000000000000004</v>
      </c>
      <c r="O23" s="87">
        <f>famplan_unmet_need</f>
        <v>0.55000000000000004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0.41111021703033462</v>
      </c>
      <c r="M24" s="87">
        <f>(1-food_insecure)*(0.49)+food_insecure*(0.7)</f>
        <v>0.5817699999999999</v>
      </c>
      <c r="N24" s="87">
        <f>(1-food_insecure)*(0.49)+food_insecure*(0.7)</f>
        <v>0.5817699999999999</v>
      </c>
      <c r="O24" s="87">
        <f>(1-food_insecure)*(0.49)+food_insecure*(0.7)</f>
        <v>0.5817699999999999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0.17619009301300059</v>
      </c>
      <c r="M25" s="87">
        <f>(1-food_insecure)*(0.21)+food_insecure*(0.3)</f>
        <v>0.24933</v>
      </c>
      <c r="N25" s="87">
        <f>(1-food_insecure)*(0.21)+food_insecure*(0.3)</f>
        <v>0.24933</v>
      </c>
      <c r="O25" s="87">
        <f>(1-food_insecure)*(0.21)+food_insecure*(0.3)</f>
        <v>0.24933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0.1193538952789307</v>
      </c>
      <c r="M26" s="87">
        <f>(1-food_insecure)*(0.3)</f>
        <v>0.16889999999999997</v>
      </c>
      <c r="N26" s="87">
        <f>(1-food_insecure)*(0.3)</f>
        <v>0.16889999999999997</v>
      </c>
      <c r="O26" s="87">
        <f>(1-food_insecure)*(0.3)</f>
        <v>0.16889999999999997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0.29334579467773397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773411</v>
      </c>
      <c r="C2" s="74">
        <v>1131000</v>
      </c>
      <c r="D2" s="74">
        <v>1731000</v>
      </c>
      <c r="E2" s="74">
        <v>1215000</v>
      </c>
      <c r="F2" s="74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908232.69403304067</v>
      </c>
      <c r="I2" s="22">
        <f>G2-H2</f>
        <v>3982767.3059669593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786355.96059999999</v>
      </c>
      <c r="C3" s="74">
        <v>1167000</v>
      </c>
      <c r="D3" s="74">
        <v>1786000</v>
      </c>
      <c r="E3" s="74">
        <v>1250000</v>
      </c>
      <c r="F3" s="74">
        <v>846000</v>
      </c>
      <c r="G3" s="22">
        <f t="shared" si="0"/>
        <v>5049000</v>
      </c>
      <c r="H3" s="22">
        <f t="shared" si="1"/>
        <v>923434.23168881435</v>
      </c>
      <c r="I3" s="22">
        <f t="shared" ref="I3:I15" si="3">G3-H3</f>
        <v>4125565.7683111858</v>
      </c>
    </row>
    <row r="4" spans="1:9" ht="15.75" customHeight="1" x14ac:dyDescent="0.25">
      <c r="A4" s="7">
        <f t="shared" si="2"/>
        <v>2022</v>
      </c>
      <c r="B4" s="73">
        <v>799199.47919999994</v>
      </c>
      <c r="C4" s="74">
        <v>1205000</v>
      </c>
      <c r="D4" s="74">
        <v>1843000</v>
      </c>
      <c r="E4" s="74">
        <v>1287000</v>
      </c>
      <c r="F4" s="74">
        <v>878000</v>
      </c>
      <c r="G4" s="22">
        <f t="shared" si="0"/>
        <v>5213000</v>
      </c>
      <c r="H4" s="22">
        <f t="shared" si="1"/>
        <v>938516.64388484135</v>
      </c>
      <c r="I4" s="22">
        <f t="shared" si="3"/>
        <v>4274483.3561151586</v>
      </c>
    </row>
    <row r="5" spans="1:9" ht="15.75" customHeight="1" x14ac:dyDescent="0.25">
      <c r="A5" s="7">
        <f t="shared" si="2"/>
        <v>2023</v>
      </c>
      <c r="B5" s="73">
        <v>811999.16799999983</v>
      </c>
      <c r="C5" s="74">
        <v>1245000</v>
      </c>
      <c r="D5" s="74">
        <v>1903000</v>
      </c>
      <c r="E5" s="74">
        <v>1324000</v>
      </c>
      <c r="F5" s="74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7">
        <f t="shared" si="2"/>
        <v>2024</v>
      </c>
      <c r="B6" s="73">
        <v>824668.00079999981</v>
      </c>
      <c r="C6" s="74">
        <v>1284000</v>
      </c>
      <c r="D6" s="74">
        <v>1965000</v>
      </c>
      <c r="E6" s="74">
        <v>1364000</v>
      </c>
      <c r="F6" s="74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7">
        <f t="shared" si="2"/>
        <v>2025</v>
      </c>
      <c r="B7" s="73">
        <v>837261.90899999999</v>
      </c>
      <c r="C7" s="74">
        <v>1321000</v>
      </c>
      <c r="D7" s="74">
        <v>2031000</v>
      </c>
      <c r="E7" s="74">
        <v>1407000</v>
      </c>
      <c r="F7" s="74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7">
        <f t="shared" si="2"/>
        <v>2026</v>
      </c>
      <c r="B8" s="73">
        <v>850710.91120000009</v>
      </c>
      <c r="C8" s="74">
        <v>1355000</v>
      </c>
      <c r="D8" s="74">
        <v>2098000</v>
      </c>
      <c r="E8" s="74">
        <v>1450000</v>
      </c>
      <c r="F8" s="74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7">
        <f t="shared" si="2"/>
        <v>2027</v>
      </c>
      <c r="B9" s="73">
        <v>864035.2448000001</v>
      </c>
      <c r="C9" s="74">
        <v>1388000</v>
      </c>
      <c r="D9" s="74">
        <v>2169000</v>
      </c>
      <c r="E9" s="74">
        <v>1496000</v>
      </c>
      <c r="F9" s="74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7">
        <f t="shared" si="2"/>
        <v>2028</v>
      </c>
      <c r="B10" s="73">
        <v>877289.81760000018</v>
      </c>
      <c r="C10" s="74">
        <v>1419000</v>
      </c>
      <c r="D10" s="74">
        <v>2241000</v>
      </c>
      <c r="E10" s="74">
        <v>1546000</v>
      </c>
      <c r="F10" s="74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7">
        <f t="shared" si="2"/>
        <v>2029</v>
      </c>
      <c r="B11" s="73">
        <v>890392.99580000015</v>
      </c>
      <c r="C11" s="74">
        <v>1451000</v>
      </c>
      <c r="D11" s="74">
        <v>2314000</v>
      </c>
      <c r="E11" s="74">
        <v>1596000</v>
      </c>
      <c r="F11" s="74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7">
        <f t="shared" si="2"/>
        <v>2030</v>
      </c>
      <c r="B12" s="73">
        <v>903332.18</v>
      </c>
      <c r="C12" s="74">
        <v>1483000</v>
      </c>
      <c r="D12" s="74">
        <v>2386000</v>
      </c>
      <c r="E12" s="74">
        <v>1649000</v>
      </c>
      <c r="F12" s="74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7" t="str">
        <f t="shared" si="2"/>
        <v/>
      </c>
      <c r="B13" s="73">
        <v>1094000</v>
      </c>
      <c r="C13" s="74">
        <v>1678000</v>
      </c>
      <c r="D13" s="74">
        <v>1180000</v>
      </c>
      <c r="E13" s="74">
        <v>784000</v>
      </c>
      <c r="F13" s="74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5.5313621749999993E-2</v>
      </c>
    </row>
    <row r="4" spans="1:8" ht="15.75" customHeight="1" x14ac:dyDescent="0.25">
      <c r="B4" s="24" t="s">
        <v>7</v>
      </c>
      <c r="C4" s="75">
        <v>0.18116170288109501</v>
      </c>
    </row>
    <row r="5" spans="1:8" ht="15.75" customHeight="1" x14ac:dyDescent="0.25">
      <c r="B5" s="24" t="s">
        <v>8</v>
      </c>
      <c r="C5" s="75">
        <v>0.15914966910834322</v>
      </c>
    </row>
    <row r="6" spans="1:8" ht="15.75" customHeight="1" x14ac:dyDescent="0.25">
      <c r="B6" s="24" t="s">
        <v>10</v>
      </c>
      <c r="C6" s="75">
        <v>9.7329932923985604E-2</v>
      </c>
    </row>
    <row r="7" spans="1:8" ht="15.75" customHeight="1" x14ac:dyDescent="0.25">
      <c r="B7" s="24" t="s">
        <v>13</v>
      </c>
      <c r="C7" s="75">
        <v>0.12322506836243989</v>
      </c>
    </row>
    <row r="8" spans="1:8" ht="15.75" customHeight="1" x14ac:dyDescent="0.25">
      <c r="B8" s="24" t="s">
        <v>14</v>
      </c>
      <c r="C8" s="75">
        <v>8.5342910867843517E-3</v>
      </c>
    </row>
    <row r="9" spans="1:8" ht="15.75" customHeight="1" x14ac:dyDescent="0.25">
      <c r="B9" s="24" t="s">
        <v>27</v>
      </c>
      <c r="C9" s="75">
        <v>9.9377875102324181E-2</v>
      </c>
    </row>
    <row r="10" spans="1:8" ht="15.75" customHeight="1" x14ac:dyDescent="0.25">
      <c r="B10" s="24" t="s">
        <v>15</v>
      </c>
      <c r="C10" s="75">
        <v>0.27590783878502767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0.137207571249743</v>
      </c>
      <c r="D14" s="75">
        <v>0.137207571249743</v>
      </c>
      <c r="E14" s="75">
        <v>8.6327846427133301E-2</v>
      </c>
      <c r="F14" s="75">
        <v>8.6327846427133301E-2</v>
      </c>
    </row>
    <row r="15" spans="1:8" ht="15.75" customHeight="1" x14ac:dyDescent="0.25">
      <c r="B15" s="24" t="s">
        <v>16</v>
      </c>
      <c r="C15" s="75">
        <v>0.192467671852455</v>
      </c>
      <c r="D15" s="75">
        <v>0.192467671852455</v>
      </c>
      <c r="E15" s="75">
        <v>0.114177231541728</v>
      </c>
      <c r="F15" s="75">
        <v>0.114177231541728</v>
      </c>
    </row>
    <row r="16" spans="1:8" ht="15.75" customHeight="1" x14ac:dyDescent="0.25">
      <c r="B16" s="24" t="s">
        <v>17</v>
      </c>
      <c r="C16" s="75">
        <v>6.5013847052794296E-2</v>
      </c>
      <c r="D16" s="75">
        <v>6.5013847052794296E-2</v>
      </c>
      <c r="E16" s="75">
        <v>4.7257416132993904E-2</v>
      </c>
      <c r="F16" s="75">
        <v>4.7257416132993904E-2</v>
      </c>
    </row>
    <row r="17" spans="1:8" ht="15.75" customHeight="1" x14ac:dyDescent="0.25">
      <c r="B17" s="24" t="s">
        <v>18</v>
      </c>
      <c r="C17" s="75">
        <v>9.0961066824420192E-3</v>
      </c>
      <c r="D17" s="75">
        <v>9.0961066824420192E-3</v>
      </c>
      <c r="E17" s="75">
        <v>1.5925287972643799E-2</v>
      </c>
      <c r="F17" s="75">
        <v>1.5925287972643799E-2</v>
      </c>
    </row>
    <row r="18" spans="1:8" ht="15.75" customHeight="1" x14ac:dyDescent="0.25">
      <c r="B18" s="24" t="s">
        <v>19</v>
      </c>
      <c r="C18" s="75">
        <v>0.24376163163849501</v>
      </c>
      <c r="D18" s="75">
        <v>0.24376163163849501</v>
      </c>
      <c r="E18" s="75">
        <v>0.36417742693966398</v>
      </c>
      <c r="F18" s="75">
        <v>0.36417742693966398</v>
      </c>
    </row>
    <row r="19" spans="1:8" ht="15.75" customHeight="1" x14ac:dyDescent="0.25">
      <c r="B19" s="24" t="s">
        <v>20</v>
      </c>
      <c r="C19" s="75">
        <v>1.41793238134171E-2</v>
      </c>
      <c r="D19" s="75">
        <v>1.41793238134171E-2</v>
      </c>
      <c r="E19" s="75">
        <v>1.0516097105689398E-2</v>
      </c>
      <c r="F19" s="75">
        <v>1.0516097105689398E-2</v>
      </c>
    </row>
    <row r="20" spans="1:8" ht="15.75" customHeight="1" x14ac:dyDescent="0.25">
      <c r="B20" s="24" t="s">
        <v>21</v>
      </c>
      <c r="C20" s="75">
        <v>6.9406979295557189E-3</v>
      </c>
      <c r="D20" s="75">
        <v>6.9406979295557189E-3</v>
      </c>
      <c r="E20" s="75">
        <v>4.1498056427068603E-3</v>
      </c>
      <c r="F20" s="75">
        <v>4.1498056427068603E-3</v>
      </c>
    </row>
    <row r="21" spans="1:8" ht="15.75" customHeight="1" x14ac:dyDescent="0.25">
      <c r="B21" s="24" t="s">
        <v>22</v>
      </c>
      <c r="C21" s="75">
        <v>3.03098738721722E-2</v>
      </c>
      <c r="D21" s="75">
        <v>3.03098738721722E-2</v>
      </c>
      <c r="E21" s="75">
        <v>7.1684910286098705E-2</v>
      </c>
      <c r="F21" s="75">
        <v>7.1684910286098705E-2</v>
      </c>
    </row>
    <row r="22" spans="1:8" ht="15.75" customHeight="1" x14ac:dyDescent="0.25">
      <c r="B22" s="24" t="s">
        <v>23</v>
      </c>
      <c r="C22" s="75">
        <v>0.30102327590892553</v>
      </c>
      <c r="D22" s="75">
        <v>0.30102327590892553</v>
      </c>
      <c r="E22" s="75">
        <v>0.28578397795134214</v>
      </c>
      <c r="F22" s="75">
        <v>0.28578397795134214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8.7599999999999997E-2</v>
      </c>
    </row>
    <row r="27" spans="1:8" ht="15.75" customHeight="1" x14ac:dyDescent="0.25">
      <c r="B27" s="24" t="s">
        <v>39</v>
      </c>
      <c r="C27" s="75">
        <v>8.3999999999999995E-3</v>
      </c>
    </row>
    <row r="28" spans="1:8" ht="15.75" customHeight="1" x14ac:dyDescent="0.25">
      <c r="B28" s="24" t="s">
        <v>40</v>
      </c>
      <c r="C28" s="75">
        <v>0.15509999999999999</v>
      </c>
    </row>
    <row r="29" spans="1:8" ht="15.75" customHeight="1" x14ac:dyDescent="0.25">
      <c r="B29" s="24" t="s">
        <v>41</v>
      </c>
      <c r="C29" s="75">
        <v>0.16690000000000002</v>
      </c>
    </row>
    <row r="30" spans="1:8" ht="15.75" customHeight="1" x14ac:dyDescent="0.25">
      <c r="B30" s="24" t="s">
        <v>42</v>
      </c>
      <c r="C30" s="75">
        <v>0.1056</v>
      </c>
    </row>
    <row r="31" spans="1:8" ht="15.75" customHeight="1" x14ac:dyDescent="0.25">
      <c r="B31" s="24" t="s">
        <v>43</v>
      </c>
      <c r="C31" s="75">
        <v>0.1074</v>
      </c>
    </row>
    <row r="32" spans="1:8" ht="15.75" customHeight="1" x14ac:dyDescent="0.25">
      <c r="B32" s="24" t="s">
        <v>44</v>
      </c>
      <c r="C32" s="75">
        <v>1.89E-2</v>
      </c>
    </row>
    <row r="33" spans="2:3" ht="15.75" customHeight="1" x14ac:dyDescent="0.25">
      <c r="B33" s="24" t="s">
        <v>45</v>
      </c>
      <c r="C33" s="75">
        <v>8.48E-2</v>
      </c>
    </row>
    <row r="34" spans="2:3" ht="15.75" customHeight="1" x14ac:dyDescent="0.25">
      <c r="B34" s="24" t="s">
        <v>46</v>
      </c>
      <c r="C34" s="75">
        <v>0.26530000000000004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0.72061807919463094</v>
      </c>
      <c r="D2" s="76">
        <v>0.72061807919463094</v>
      </c>
      <c r="E2" s="76">
        <v>0.67763205125307113</v>
      </c>
      <c r="F2" s="76">
        <v>0.42797698106249993</v>
      </c>
      <c r="G2" s="76">
        <v>0.38045717149152541</v>
      </c>
    </row>
    <row r="3" spans="1:15" ht="15.75" customHeight="1" x14ac:dyDescent="0.25">
      <c r="A3" s="5"/>
      <c r="B3" s="11" t="s">
        <v>118</v>
      </c>
      <c r="C3" s="76">
        <v>0.1618922808053691</v>
      </c>
      <c r="D3" s="76">
        <v>0.1618922808053691</v>
      </c>
      <c r="E3" s="76">
        <v>0.20069993874692876</v>
      </c>
      <c r="F3" s="76">
        <v>0.33499033893750002</v>
      </c>
      <c r="G3" s="76">
        <v>0.39091647517514116</v>
      </c>
    </row>
    <row r="4" spans="1:15" ht="15.75" customHeight="1" x14ac:dyDescent="0.25">
      <c r="A4" s="5"/>
      <c r="B4" s="11" t="s">
        <v>116</v>
      </c>
      <c r="C4" s="77">
        <v>7.2045533962264166E-2</v>
      </c>
      <c r="D4" s="77">
        <v>7.2045533962264166E-2</v>
      </c>
      <c r="E4" s="77">
        <v>6.8316262299465233E-2</v>
      </c>
      <c r="F4" s="77">
        <v>0.14353645622222222</v>
      </c>
      <c r="G4" s="77">
        <v>0.13104193422764226</v>
      </c>
    </row>
    <row r="5" spans="1:15" ht="15.75" customHeight="1" x14ac:dyDescent="0.25">
      <c r="A5" s="5"/>
      <c r="B5" s="11" t="s">
        <v>119</v>
      </c>
      <c r="C5" s="77">
        <v>4.5444106037735847E-2</v>
      </c>
      <c r="D5" s="77">
        <v>4.5444106037735847E-2</v>
      </c>
      <c r="E5" s="77">
        <v>5.3351747700534753E-2</v>
      </c>
      <c r="F5" s="77">
        <v>9.3496223777777776E-2</v>
      </c>
      <c r="G5" s="77">
        <v>9.7584419105691045E-2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0.63777052046205063</v>
      </c>
      <c r="D8" s="76">
        <v>0.63777052046205063</v>
      </c>
      <c r="E8" s="76">
        <v>0.54063040221565728</v>
      </c>
      <c r="F8" s="76">
        <v>0.54981634864968165</v>
      </c>
      <c r="G8" s="76">
        <v>0.74262145580402916</v>
      </c>
    </row>
    <row r="9" spans="1:15" ht="15.75" customHeight="1" x14ac:dyDescent="0.25">
      <c r="B9" s="7" t="s">
        <v>121</v>
      </c>
      <c r="C9" s="76">
        <v>0.29588573853794947</v>
      </c>
      <c r="D9" s="76">
        <v>0.29588573853794947</v>
      </c>
      <c r="E9" s="76">
        <v>0.32668424778434269</v>
      </c>
      <c r="F9" s="76">
        <v>0.31167234135031852</v>
      </c>
      <c r="G9" s="76">
        <v>0.19727496252930399</v>
      </c>
    </row>
    <row r="10" spans="1:15" ht="15.75" customHeight="1" x14ac:dyDescent="0.25">
      <c r="B10" s="7" t="s">
        <v>122</v>
      </c>
      <c r="C10" s="77">
        <v>5.1391792999999991E-2</v>
      </c>
      <c r="D10" s="77">
        <v>5.1391792999999991E-2</v>
      </c>
      <c r="E10" s="77">
        <v>0.11044050999999999</v>
      </c>
      <c r="F10" s="77">
        <v>0.103314457</v>
      </c>
      <c r="G10" s="77">
        <v>4.6900155700000008E-2</v>
      </c>
    </row>
    <row r="11" spans="1:15" ht="15.75" customHeight="1" x14ac:dyDescent="0.25">
      <c r="B11" s="7" t="s">
        <v>123</v>
      </c>
      <c r="C11" s="77">
        <v>1.4951948E-2</v>
      </c>
      <c r="D11" s="77">
        <v>1.4951948E-2</v>
      </c>
      <c r="E11" s="77">
        <v>2.2244839999999998E-2</v>
      </c>
      <c r="F11" s="77">
        <v>3.5196853E-2</v>
      </c>
      <c r="G11" s="77">
        <v>1.3203425966666666E-2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0.91193049400000004</v>
      </c>
      <c r="D14" s="78">
        <v>0.91065858191199989</v>
      </c>
      <c r="E14" s="78">
        <v>0.91065858191199989</v>
      </c>
      <c r="F14" s="78">
        <v>0.88906768971299999</v>
      </c>
      <c r="G14" s="78">
        <v>0.88906768971299999</v>
      </c>
      <c r="H14" s="79">
        <v>0.57499999999999996</v>
      </c>
      <c r="I14" s="79">
        <v>0.57499999999999996</v>
      </c>
      <c r="J14" s="79">
        <v>0.57499999999999996</v>
      </c>
      <c r="K14" s="79">
        <v>0.57499999999999996</v>
      </c>
      <c r="L14" s="79">
        <v>0.46902305347599998</v>
      </c>
      <c r="M14" s="79">
        <v>0.348447838979</v>
      </c>
      <c r="N14" s="79">
        <v>0.38464417688200003</v>
      </c>
      <c r="O14" s="79">
        <v>0.399390798991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0.35946356109627015</v>
      </c>
      <c r="D15" s="76">
        <f t="shared" si="0"/>
        <v>0.35896220046455302</v>
      </c>
      <c r="E15" s="76">
        <f t="shared" si="0"/>
        <v>0.35896220046455302</v>
      </c>
      <c r="F15" s="76">
        <f t="shared" si="0"/>
        <v>0.35045153101313958</v>
      </c>
      <c r="G15" s="76">
        <f t="shared" si="0"/>
        <v>0.35045153101313958</v>
      </c>
      <c r="H15" s="76">
        <f t="shared" si="0"/>
        <v>0.22665274271479213</v>
      </c>
      <c r="I15" s="76">
        <f t="shared" si="0"/>
        <v>0.22665274271479213</v>
      </c>
      <c r="J15" s="76">
        <f t="shared" si="0"/>
        <v>0.22665274271479213</v>
      </c>
      <c r="K15" s="76">
        <f t="shared" si="0"/>
        <v>0.22665274271479213</v>
      </c>
      <c r="L15" s="76">
        <f t="shared" si="0"/>
        <v>0.1848788895074818</v>
      </c>
      <c r="M15" s="76">
        <f t="shared" si="0"/>
        <v>0.13735071025675238</v>
      </c>
      <c r="N15" s="76">
        <f t="shared" si="0"/>
        <v>0.15161853506013731</v>
      </c>
      <c r="O15" s="76">
        <f t="shared" si="0"/>
        <v>0.15743133914149982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0.41100000000000003</v>
      </c>
      <c r="D2" s="77">
        <v>0.221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0.56700000000000006</v>
      </c>
      <c r="D3" s="77">
        <v>0.70799999999999996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0.01</v>
      </c>
      <c r="D4" s="77">
        <v>6.2E-2</v>
      </c>
      <c r="E4" s="77">
        <v>0.98099999999999998</v>
      </c>
      <c r="F4" s="77">
        <v>0.90500000000000003</v>
      </c>
      <c r="G4" s="77">
        <v>0</v>
      </c>
    </row>
    <row r="5" spans="1:7" x14ac:dyDescent="0.25">
      <c r="B5" s="43" t="s">
        <v>169</v>
      </c>
      <c r="C5" s="76">
        <f>1-SUM(C2:C4)</f>
        <v>1.19999999999999E-2</v>
      </c>
      <c r="D5" s="76">
        <f t="shared" ref="D5:G5" si="0">1-SUM(D2:D4)</f>
        <v>9.000000000000119E-3</v>
      </c>
      <c r="E5" s="76">
        <f t="shared" si="0"/>
        <v>1.9000000000000017E-2</v>
      </c>
      <c r="F5" s="76">
        <f t="shared" si="0"/>
        <v>9.4999999999999973E-2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0.24654000000000001</v>
      </c>
      <c r="D2" s="28">
        <v>0.23701</v>
      </c>
      <c r="E2" s="28">
        <v>0.22762000000000002</v>
      </c>
      <c r="F2" s="28">
        <v>0.21848999999999999</v>
      </c>
      <c r="G2" s="28">
        <v>0.20963999999999999</v>
      </c>
      <c r="H2" s="28">
        <v>0.20108000000000001</v>
      </c>
      <c r="I2" s="28">
        <v>0.1928</v>
      </c>
      <c r="J2" s="28">
        <v>0.18479999999999999</v>
      </c>
      <c r="K2" s="28">
        <v>0.17706</v>
      </c>
      <c r="L2" s="28">
        <v>0.16958999999999999</v>
      </c>
      <c r="M2" s="28">
        <v>0.16239000000000001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0.11492000000000001</v>
      </c>
      <c r="D4" s="28">
        <v>0.11162000000000001</v>
      </c>
      <c r="E4" s="28">
        <v>0.10853</v>
      </c>
      <c r="F4" s="28">
        <v>0.10553000000000001</v>
      </c>
      <c r="G4" s="28">
        <v>0.1026</v>
      </c>
      <c r="H4" s="28">
        <v>9.9739999999999995E-2</v>
      </c>
      <c r="I4" s="28">
        <v>9.6950000000000008E-2</v>
      </c>
      <c r="J4" s="28">
        <v>9.4220000000000012E-2</v>
      </c>
      <c r="K4" s="28">
        <v>9.1569999999999999E-2</v>
      </c>
      <c r="L4" s="28">
        <v>8.900000000000001E-2</v>
      </c>
      <c r="M4" s="28">
        <v>8.6489999999999997E-2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0.35216202091395093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0.22665274271479216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0.1539542940606087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0.25266666666666665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0.93033333333333335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94.828000000000003</v>
      </c>
      <c r="D13" s="28">
        <v>91.37</v>
      </c>
      <c r="E13" s="28">
        <v>88.01</v>
      </c>
      <c r="F13" s="28">
        <v>84.754999999999995</v>
      </c>
      <c r="G13" s="28">
        <v>81.622</v>
      </c>
      <c r="H13" s="28">
        <v>78.593000000000004</v>
      </c>
      <c r="I13" s="28">
        <v>75.673000000000002</v>
      </c>
      <c r="J13" s="28">
        <v>72.870999999999995</v>
      </c>
      <c r="K13" s="28">
        <v>70.164000000000001</v>
      </c>
      <c r="L13" s="28">
        <v>67.558999999999997</v>
      </c>
      <c r="M13" s="28">
        <v>65.061000000000007</v>
      </c>
    </row>
    <row r="14" spans="1:13" x14ac:dyDescent="0.25">
      <c r="B14" s="16" t="s">
        <v>170</v>
      </c>
      <c r="C14" s="28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35.596790609555818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44.652064108478534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62.710307875329853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0.24845483936730428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1.0959025346269842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1.0959025346269842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1.0959025346269842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1.0959025346269842</v>
      </c>
      <c r="E13" s="82" t="s">
        <v>201</v>
      </c>
    </row>
    <row r="14" spans="1:5" ht="15.75" customHeight="1" x14ac:dyDescent="0.25">
      <c r="A14" s="11" t="s">
        <v>187</v>
      </c>
      <c r="B14" s="81">
        <v>0.502</v>
      </c>
      <c r="C14" s="81">
        <v>0.95</v>
      </c>
      <c r="D14" s="82">
        <v>14.1771259775989</v>
      </c>
      <c r="E14" s="82" t="s">
        <v>201</v>
      </c>
    </row>
    <row r="15" spans="1:5" ht="15.75" customHeight="1" x14ac:dyDescent="0.25">
      <c r="A15" s="11" t="s">
        <v>207</v>
      </c>
      <c r="B15" s="81">
        <v>0.502</v>
      </c>
      <c r="C15" s="81">
        <v>0.95</v>
      </c>
      <c r="D15" s="82">
        <v>14.1771259775989</v>
      </c>
      <c r="E15" s="82" t="s">
        <v>201</v>
      </c>
    </row>
    <row r="16" spans="1:5" ht="15.75" customHeight="1" x14ac:dyDescent="0.25">
      <c r="A16" s="52" t="s">
        <v>57</v>
      </c>
      <c r="B16" s="81">
        <v>0.47600000000000003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0.23340244055012854</v>
      </c>
      <c r="E17" s="82" t="s">
        <v>201</v>
      </c>
    </row>
    <row r="18" spans="1:5" ht="15.9" customHeight="1" x14ac:dyDescent="0.25">
      <c r="A18" s="52" t="s">
        <v>173</v>
      </c>
      <c r="B18" s="81">
        <v>5.9000000000000004E-2</v>
      </c>
      <c r="C18" s="81">
        <v>0.95</v>
      </c>
      <c r="D18" s="82">
        <v>1.5515495774534864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2.4393581689457542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24.160007493407182</v>
      </c>
      <c r="E22" s="82" t="s">
        <v>201</v>
      </c>
    </row>
    <row r="23" spans="1:5" ht="15.75" customHeight="1" x14ac:dyDescent="0.25">
      <c r="A23" s="52" t="s">
        <v>34</v>
      </c>
      <c r="B23" s="81">
        <v>0.89800000000000002</v>
      </c>
      <c r="C23" s="81">
        <v>0.95</v>
      </c>
      <c r="D23" s="82">
        <v>4.6510701337195632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20.488108941309147</v>
      </c>
      <c r="E24" s="82" t="s">
        <v>201</v>
      </c>
    </row>
    <row r="25" spans="1:5" ht="15.75" customHeight="1" x14ac:dyDescent="0.25">
      <c r="A25" s="52" t="s">
        <v>87</v>
      </c>
      <c r="B25" s="81">
        <v>7.6999999999999999E-2</v>
      </c>
      <c r="C25" s="81">
        <v>0.95</v>
      </c>
      <c r="D25" s="82">
        <v>20.483027915241273</v>
      </c>
      <c r="E25" s="82" t="s">
        <v>201</v>
      </c>
    </row>
    <row r="26" spans="1:5" ht="15.75" customHeight="1" x14ac:dyDescent="0.25">
      <c r="A26" s="52" t="s">
        <v>137</v>
      </c>
      <c r="B26" s="81">
        <v>0.502</v>
      </c>
      <c r="C26" s="81">
        <v>0.95</v>
      </c>
      <c r="D26" s="82">
        <v>4.6100471830315692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3.8985807945393556</v>
      </c>
      <c r="E27" s="82" t="s">
        <v>201</v>
      </c>
    </row>
    <row r="28" spans="1:5" ht="15.75" customHeight="1" x14ac:dyDescent="0.25">
      <c r="A28" s="52" t="s">
        <v>84</v>
      </c>
      <c r="B28" s="81">
        <v>0.21199999999999999</v>
      </c>
      <c r="C28" s="81">
        <v>0.95</v>
      </c>
      <c r="D28" s="82">
        <v>0.6310328008377214</v>
      </c>
      <c r="E28" s="82" t="s">
        <v>201</v>
      </c>
    </row>
    <row r="29" spans="1:5" ht="15.75" customHeight="1" x14ac:dyDescent="0.25">
      <c r="A29" s="52" t="s">
        <v>58</v>
      </c>
      <c r="B29" s="81">
        <v>5.9000000000000004E-2</v>
      </c>
      <c r="C29" s="81">
        <v>0.95</v>
      </c>
      <c r="D29" s="82">
        <v>62.448941953110591</v>
      </c>
      <c r="E29" s="82" t="s">
        <v>201</v>
      </c>
    </row>
    <row r="30" spans="1:5" ht="15.75" customHeight="1" x14ac:dyDescent="0.25">
      <c r="A30" s="52" t="s">
        <v>67</v>
      </c>
      <c r="B30" s="81">
        <v>0.26100000000000001</v>
      </c>
      <c r="C30" s="81">
        <v>0.95</v>
      </c>
      <c r="D30" s="82">
        <v>170.53022346318201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170.53022346318201</v>
      </c>
      <c r="E31" s="82" t="s">
        <v>201</v>
      </c>
    </row>
    <row r="32" spans="1:5" ht="15.75" customHeight="1" x14ac:dyDescent="0.25">
      <c r="A32" s="52" t="s">
        <v>28</v>
      </c>
      <c r="B32" s="81">
        <v>0.99</v>
      </c>
      <c r="C32" s="81">
        <v>0.95</v>
      </c>
      <c r="D32" s="82">
        <v>0.44130531545716389</v>
      </c>
      <c r="E32" s="82" t="s">
        <v>201</v>
      </c>
    </row>
    <row r="33" spans="1:6" ht="15.75" customHeight="1" x14ac:dyDescent="0.25">
      <c r="A33" s="52" t="s">
        <v>83</v>
      </c>
      <c r="B33" s="81">
        <v>0.13800000000000001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0.25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0.19699999999999998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0.82299999999999995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0.08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4.0000000000000001E-3</v>
      </c>
      <c r="C38" s="81">
        <v>0.95</v>
      </c>
      <c r="D38" s="82">
        <v>1.9055873944028208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0.46526393095438617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2020-06-17T04:27:41Z</dcterms:modified>
</cp:coreProperties>
</file>