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45A21D1-AEC3-4CD2-B4D1-964B506C74AE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26" i="2"/>
  <c r="A18" i="2"/>
  <c r="A38" i="2"/>
  <c r="A30" i="2"/>
  <c r="A14" i="2"/>
  <c r="A15" i="2"/>
  <c r="A37" i="2"/>
  <c r="A33" i="2"/>
  <c r="A25" i="2"/>
  <c r="A21" i="2"/>
  <c r="A17" i="2"/>
  <c r="A40" i="2"/>
  <c r="A36" i="2"/>
  <c r="A32" i="2"/>
  <c r="A28" i="2"/>
  <c r="A20" i="2"/>
  <c r="A39" i="2"/>
  <c r="A35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24" i="2"/>
  <c r="I37" i="2"/>
  <c r="I17" i="2"/>
  <c r="I20" i="2"/>
  <c r="I29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I6" i="2" l="1"/>
  <c r="C6" i="51"/>
  <c r="A16" i="2"/>
  <c r="I3" i="2"/>
  <c r="C8" i="51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<sst xmlns="http://schemas.openxmlformats.org/spreadsheetml/2006/main" count="1097" uniqueCount="272">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</sst>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41.5</v>
      </c>
    </row>
    <row r="38" spans="1:5" ht="15" customHeight="1" x14ac:dyDescent="0.25">
      <c r="B38" s="16" t="s">
        <v>91</v>
      </c>
      <c r="C38" s="71">
        <v>87.6</v>
      </c>
      <c r="D38" s="17"/>
      <c r="E38" s="18"/>
    </row>
    <row r="39" spans="1:5" ht="15" customHeight="1" x14ac:dyDescent="0.25">
      <c r="B39" s="16" t="s">
        <v>90</v>
      </c>
      <c r="C39" s="71">
        <v>121.5</v>
      </c>
      <c r="D39" s="17"/>
      <c r="E39" s="17"/>
    </row>
    <row r="40" spans="1:5" ht="15" customHeight="1" x14ac:dyDescent="0.25">
      <c r="B40" s="16" t="s">
        <v>171</v>
      </c>
      <c r="C40" s="71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4.9402544376774973</v>
      </c>
      <c r="D51" s="17"/>
    </row>
    <row r="52" spans="1:4" ht="15" customHeight="1" x14ac:dyDescent="0.25">
      <c r="B52" s="16" t="s">
        <v>125</v>
      </c>
      <c r="C52" s="72">
        <v>4.5560554072399899</v>
      </c>
    </row>
    <row r="53" spans="1:4" ht="15.75" customHeight="1" x14ac:dyDescent="0.25">
      <c r="B53" s="16" t="s">
        <v>126</v>
      </c>
      <c r="C53" s="72">
        <v>4.5560554072399899</v>
      </c>
    </row>
    <row r="54" spans="1:4" ht="15.75" customHeight="1" x14ac:dyDescent="0.25">
      <c r="B54" s="16" t="s">
        <v>127</v>
      </c>
      <c r="C54" s="72">
        <v>3.0473284450700002</v>
      </c>
    </row>
    <row r="55" spans="1:4" ht="15.75" customHeight="1" x14ac:dyDescent="0.25">
      <c r="B55" s="16" t="s">
        <v>128</v>
      </c>
      <c r="C55" s="72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9.8686205800000024E-2</v>
      </c>
      <c r="C3" s="26">
        <f>frac_mam_1_5months * 2.6</f>
        <v>9.8686205800000024E-2</v>
      </c>
      <c r="D3" s="26">
        <f>frac_mam_6_11months * 2.6</f>
        <v>0.21480308980000001</v>
      </c>
      <c r="E3" s="26">
        <f>frac_mam_12_23months * 2.6</f>
        <v>0.23164177659999996</v>
      </c>
      <c r="F3" s="26">
        <f>frac_mam_24_59months * 2.6</f>
        <v>0.11696922787333336</v>
      </c>
    </row>
    <row r="4" spans="1:6" ht="15.75" customHeight="1" x14ac:dyDescent="0.25">
      <c r="A4" s="3" t="s">
        <v>66</v>
      </c>
      <c r="B4" s="26">
        <f>frac_sam_1month * 2.6</f>
        <v>4.1684897799999995E-2</v>
      </c>
      <c r="C4" s="26">
        <f>frac_sam_1_5months * 2.6</f>
        <v>4.1684897799999995E-2</v>
      </c>
      <c r="D4" s="26">
        <f>frac_sam_6_11months * 2.6</f>
        <v>7.0106366200000006E-2</v>
      </c>
      <c r="E4" s="26">
        <f>frac_sam_12_23months * 2.6</f>
        <v>7.7210325400000002E-2</v>
      </c>
      <c r="F4" s="26">
        <f>frac_sam_24_59months * 2.6</f>
        <v>2.9663959259999997E-2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0.23600000000000002</v>
      </c>
      <c r="E2" s="87">
        <f>food_insecure</f>
        <v>0.23600000000000002</v>
      </c>
      <c r="F2" s="87">
        <f>food_insecure</f>
        <v>0.23600000000000002</v>
      </c>
      <c r="G2" s="87">
        <f>food_insecure</f>
        <v>0.23600000000000002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0.23600000000000002</v>
      </c>
      <c r="F5" s="87">
        <f>food_insecure</f>
        <v>0.23600000000000002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0.19000978606451913</v>
      </c>
      <c r="D7" s="87">
        <f>diarrhoea_1_5mo/26</f>
        <v>0.17523290027846114</v>
      </c>
      <c r="E7" s="87">
        <f>diarrhoea_6_11mo/26</f>
        <v>0.17523290027846114</v>
      </c>
      <c r="F7" s="87">
        <f>diarrhoea_12_23mo/26</f>
        <v>0.11720494019500001</v>
      </c>
      <c r="G7" s="87">
        <f>diarrhoea_24_59mo/26</f>
        <v>0.11720494019500001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0.23600000000000002</v>
      </c>
      <c r="F8" s="87">
        <f>food_insecure</f>
        <v>0.23600000000000002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0.29799999999999999</v>
      </c>
      <c r="E9" s="87">
        <f>IF(ISBLANK(comm_deliv), frac_children_health_facility,1)</f>
        <v>0.29799999999999999</v>
      </c>
      <c r="F9" s="87">
        <f>IF(ISBLANK(comm_deliv), frac_children_health_facility,1)</f>
        <v>0.29799999999999999</v>
      </c>
      <c r="G9" s="87">
        <f>IF(ISBLANK(comm_deliv), frac_children_health_facility,1)</f>
        <v>0.29799999999999999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0.19000978606451913</v>
      </c>
      <c r="D11" s="87">
        <f>diarrhoea_1_5mo/26</f>
        <v>0.17523290027846114</v>
      </c>
      <c r="E11" s="87">
        <f>diarrhoea_6_11mo/26</f>
        <v>0.17523290027846114</v>
      </c>
      <c r="F11" s="87">
        <f>diarrhoea_12_23mo/26</f>
        <v>0.11720494019500001</v>
      </c>
      <c r="G11" s="87">
        <f>diarrhoea_24_59mo/26</f>
        <v>0.11720494019500001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0.23600000000000002</v>
      </c>
      <c r="I14" s="87">
        <f>food_insecure</f>
        <v>0.23600000000000002</v>
      </c>
      <c r="J14" s="87">
        <f>food_insecure</f>
        <v>0.23600000000000002</v>
      </c>
      <c r="K14" s="87">
        <f>food_insecure</f>
        <v>0.23600000000000002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0.38100000000000001</v>
      </c>
      <c r="I17" s="87">
        <f>frac_PW_health_facility</f>
        <v>0.38100000000000001</v>
      </c>
      <c r="J17" s="87">
        <f>frac_PW_health_facility</f>
        <v>0.38100000000000001</v>
      </c>
      <c r="K17" s="87">
        <f>frac_PW_health_facility</f>
        <v>0.38100000000000001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0.99900000000000011</v>
      </c>
      <c r="I18" s="87">
        <f>frac_malaria_risk</f>
        <v>0.99900000000000011</v>
      </c>
      <c r="J18" s="87">
        <f>frac_malaria_risk</f>
        <v>0.99900000000000011</v>
      </c>
      <c r="K18" s="87">
        <f>frac_malaria_risk</f>
        <v>0.99900000000000011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0.71299999999999997</v>
      </c>
      <c r="M23" s="87">
        <f>famplan_unmet_need</f>
        <v>0.71299999999999997</v>
      </c>
      <c r="N23" s="87">
        <f>famplan_unmet_need</f>
        <v>0.71299999999999997</v>
      </c>
      <c r="O23" s="87">
        <f>famplan_unmet_need</f>
        <v>0.71299999999999997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0.48643697188987733</v>
      </c>
      <c r="M24" s="87">
        <f>(1-food_insecure)*(0.49)+food_insecure*(0.7)</f>
        <v>0.53956000000000004</v>
      </c>
      <c r="N24" s="87">
        <f>(1-food_insecure)*(0.49)+food_insecure*(0.7)</f>
        <v>0.53956000000000004</v>
      </c>
      <c r="O24" s="87">
        <f>(1-food_insecure)*(0.49)+food_insecure*(0.7)</f>
        <v>0.53956000000000004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0.20847298795280458</v>
      </c>
      <c r="M25" s="87">
        <f>(1-food_insecure)*(0.21)+food_insecure*(0.3)</f>
        <v>0.23124</v>
      </c>
      <c r="N25" s="87">
        <f>(1-food_insecure)*(0.21)+food_insecure*(0.3)</f>
        <v>0.23124</v>
      </c>
      <c r="O25" s="87">
        <f>(1-food_insecure)*(0.21)+food_insecure*(0.3)</f>
        <v>0.23124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0.20663383860397339</v>
      </c>
      <c r="M26" s="87">
        <f>(1-food_insecure)*(0.3)</f>
        <v>0.22919999999999999</v>
      </c>
      <c r="N26" s="87">
        <f>(1-food_insecure)*(0.3)</f>
        <v>0.22919999999999999</v>
      </c>
      <c r="O26" s="87">
        <f>(1-food_insecure)*(0.3)</f>
        <v>0.22919999999999999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9.845620155334471E-2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0.99900000000000011</v>
      </c>
      <c r="D33" s="87">
        <f t="shared" si="3"/>
        <v>0.99900000000000011</v>
      </c>
      <c r="E33" s="87">
        <f t="shared" si="3"/>
        <v>0.99900000000000011</v>
      </c>
      <c r="F33" s="87">
        <f t="shared" si="3"/>
        <v>0.99900000000000011</v>
      </c>
      <c r="G33" s="87">
        <f t="shared" si="3"/>
        <v>0.99900000000000011</v>
      </c>
      <c r="H33" s="87">
        <f t="shared" si="3"/>
        <v>0.99900000000000011</v>
      </c>
      <c r="I33" s="87">
        <f t="shared" si="3"/>
        <v>0.99900000000000011</v>
      </c>
      <c r="J33" s="87">
        <f t="shared" si="3"/>
        <v>0.99900000000000011</v>
      </c>
      <c r="K33" s="87">
        <f t="shared" si="3"/>
        <v>0.99900000000000011</v>
      </c>
      <c r="L33" s="87">
        <f t="shared" si="3"/>
        <v>0.99900000000000011</v>
      </c>
      <c r="M33" s="87">
        <f t="shared" si="3"/>
        <v>0.99900000000000011</v>
      </c>
      <c r="N33" s="87">
        <f t="shared" si="3"/>
        <v>0.99900000000000011</v>
      </c>
      <c r="O33" s="87">
        <f t="shared" si="3"/>
        <v>0.99900000000000011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170015.62899999999</v>
      </c>
      <c r="C2" s="74">
        <v>293000</v>
      </c>
      <c r="D2" s="74">
        <v>430000</v>
      </c>
      <c r="E2" s="74">
        <v>275000</v>
      </c>
      <c r="F2" s="74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202382.21128665161</v>
      </c>
      <c r="I2" s="22">
        <f>G2-H2</f>
        <v>977617.78871334833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172641.51459999999</v>
      </c>
      <c r="C3" s="74">
        <v>299000</v>
      </c>
      <c r="D3" s="74">
        <v>449000</v>
      </c>
      <c r="E3" s="74">
        <v>283000</v>
      </c>
      <c r="F3" s="74">
        <v>188000</v>
      </c>
      <c r="G3" s="22">
        <f t="shared" si="0"/>
        <v>1219000</v>
      </c>
      <c r="H3" s="22">
        <f t="shared" si="1"/>
        <v>205507.99764782065</v>
      </c>
      <c r="I3" s="22">
        <f t="shared" ref="I3:I15" si="3">G3-H3</f>
        <v>1013492.0023521794</v>
      </c>
    </row>
    <row r="4" spans="1:9" ht="15.75" customHeight="1" x14ac:dyDescent="0.25">
      <c r="A4" s="7">
        <f t="shared" si="2"/>
        <v>2022</v>
      </c>
      <c r="B4" s="73">
        <v>175470.26479999998</v>
      </c>
      <c r="C4" s="74">
        <v>305000</v>
      </c>
      <c r="D4" s="74">
        <v>467000</v>
      </c>
      <c r="E4" s="74">
        <v>292000</v>
      </c>
      <c r="F4" s="74">
        <v>194000</v>
      </c>
      <c r="G4" s="22">
        <f t="shared" si="0"/>
        <v>1258000</v>
      </c>
      <c r="H4" s="22">
        <f t="shared" si="1"/>
        <v>208875.26878648493</v>
      </c>
      <c r="I4" s="22">
        <f t="shared" si="3"/>
        <v>1049124.7312135152</v>
      </c>
    </row>
    <row r="5" spans="1:9" ht="15.75" customHeight="1" x14ac:dyDescent="0.25">
      <c r="A5" s="7">
        <f t="shared" si="2"/>
        <v>2023</v>
      </c>
      <c r="B5" s="73">
        <v>178498.12479999996</v>
      </c>
      <c r="C5" s="74">
        <v>310000</v>
      </c>
      <c r="D5" s="74">
        <v>486000</v>
      </c>
      <c r="E5" s="74">
        <v>301000</v>
      </c>
      <c r="F5" s="74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7">
        <f t="shared" si="2"/>
        <v>2024</v>
      </c>
      <c r="B6" s="73">
        <v>181586.00459999993</v>
      </c>
      <c r="C6" s="74">
        <v>314000</v>
      </c>
      <c r="D6" s="74">
        <v>505000</v>
      </c>
      <c r="E6" s="74">
        <v>311000</v>
      </c>
      <c r="F6" s="74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7">
        <f t="shared" si="2"/>
        <v>2025</v>
      </c>
      <c r="B7" s="73">
        <v>184732.29500000001</v>
      </c>
      <c r="C7" s="74">
        <v>319000</v>
      </c>
      <c r="D7" s="74">
        <v>523000</v>
      </c>
      <c r="E7" s="74">
        <v>324000</v>
      </c>
      <c r="F7" s="74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7">
        <f t="shared" si="2"/>
        <v>2026</v>
      </c>
      <c r="B8" s="73">
        <v>186966.78480000002</v>
      </c>
      <c r="C8" s="74">
        <v>323000</v>
      </c>
      <c r="D8" s="74">
        <v>538000</v>
      </c>
      <c r="E8" s="74">
        <v>336000</v>
      </c>
      <c r="F8" s="74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7">
        <f t="shared" si="2"/>
        <v>2027</v>
      </c>
      <c r="B9" s="73">
        <v>189148.57960000003</v>
      </c>
      <c r="C9" s="74">
        <v>326000</v>
      </c>
      <c r="D9" s="74">
        <v>552000</v>
      </c>
      <c r="E9" s="74">
        <v>351000</v>
      </c>
      <c r="F9" s="74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7">
        <f t="shared" si="2"/>
        <v>2028</v>
      </c>
      <c r="B10" s="73">
        <v>191276.64320000005</v>
      </c>
      <c r="C10" s="74">
        <v>330000</v>
      </c>
      <c r="D10" s="74">
        <v>566000</v>
      </c>
      <c r="E10" s="74">
        <v>367000</v>
      </c>
      <c r="F10" s="74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7">
        <f t="shared" si="2"/>
        <v>2029</v>
      </c>
      <c r="B11" s="73">
        <v>193414.48620000004</v>
      </c>
      <c r="C11" s="74">
        <v>334000</v>
      </c>
      <c r="D11" s="74">
        <v>580000</v>
      </c>
      <c r="E11" s="74">
        <v>384000</v>
      </c>
      <c r="F11" s="74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7">
        <f t="shared" si="2"/>
        <v>2030</v>
      </c>
      <c r="B12" s="73">
        <v>195527.07199999999</v>
      </c>
      <c r="C12" s="74">
        <v>337000</v>
      </c>
      <c r="D12" s="74">
        <v>592000</v>
      </c>
      <c r="E12" s="74">
        <v>401000</v>
      </c>
      <c r="F12" s="74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7" t="str">
        <f t="shared" si="2"/>
        <v/>
      </c>
      <c r="B13" s="73">
        <v>286000</v>
      </c>
      <c r="C13" s="74">
        <v>416000</v>
      </c>
      <c r="D13" s="74">
        <v>270000</v>
      </c>
      <c r="E13" s="74">
        <v>178000</v>
      </c>
      <c r="F13" s="74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0.10084801800000001</v>
      </c>
    </row>
    <row r="4" spans="1:8" ht="15.75" customHeight="1" x14ac:dyDescent="0.25">
      <c r="B4" s="24" t="s">
        <v>7</v>
      </c>
      <c r="C4" s="75">
        <v>9.9971130745296677E-2</v>
      </c>
    </row>
    <row r="5" spans="1:8" ht="15.75" customHeight="1" x14ac:dyDescent="0.25">
      <c r="B5" s="24" t="s">
        <v>8</v>
      </c>
      <c r="C5" s="75">
        <v>0.15167932091449388</v>
      </c>
    </row>
    <row r="6" spans="1:8" ht="15.75" customHeight="1" x14ac:dyDescent="0.25">
      <c r="B6" s="24" t="s">
        <v>10</v>
      </c>
      <c r="C6" s="75">
        <v>0.10283220910112403</v>
      </c>
    </row>
    <row r="7" spans="1:8" ht="15.75" customHeight="1" x14ac:dyDescent="0.25">
      <c r="B7" s="24" t="s">
        <v>13</v>
      </c>
      <c r="C7" s="75">
        <v>0.12259709899604329</v>
      </c>
    </row>
    <row r="8" spans="1:8" ht="15.75" customHeight="1" x14ac:dyDescent="0.25">
      <c r="B8" s="24" t="s">
        <v>14</v>
      </c>
      <c r="C8" s="75">
        <v>1.2589017564511886E-2</v>
      </c>
    </row>
    <row r="9" spans="1:8" ht="15.75" customHeight="1" x14ac:dyDescent="0.25">
      <c r="B9" s="24" t="s">
        <v>27</v>
      </c>
      <c r="C9" s="75">
        <v>9.3698441393858009E-2</v>
      </c>
    </row>
    <row r="10" spans="1:8" ht="15.75" customHeight="1" x14ac:dyDescent="0.25">
      <c r="B10" s="24" t="s">
        <v>15</v>
      </c>
      <c r="C10" s="75">
        <v>0.3157847632846722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0.27804988556411597</v>
      </c>
      <c r="D14" s="75">
        <v>0.27804988556411597</v>
      </c>
      <c r="E14" s="75">
        <v>0.22312388311084699</v>
      </c>
      <c r="F14" s="75">
        <v>0.22312388311084699</v>
      </c>
    </row>
    <row r="15" spans="1:8" ht="15.75" customHeight="1" x14ac:dyDescent="0.25">
      <c r="B15" s="24" t="s">
        <v>16</v>
      </c>
      <c r="C15" s="75">
        <v>0.198018642725868</v>
      </c>
      <c r="D15" s="75">
        <v>0.198018642725868</v>
      </c>
      <c r="E15" s="75">
        <v>0.113544321895012</v>
      </c>
      <c r="F15" s="75">
        <v>0.113544321895012</v>
      </c>
    </row>
    <row r="16" spans="1:8" ht="15.75" customHeight="1" x14ac:dyDescent="0.25">
      <c r="B16" s="24" t="s">
        <v>17</v>
      </c>
      <c r="C16" s="75">
        <v>3.6604939331824703E-2</v>
      </c>
      <c r="D16" s="75">
        <v>3.6604939331824703E-2</v>
      </c>
      <c r="E16" s="75">
        <v>2.4037280167136101E-2</v>
      </c>
      <c r="F16" s="75">
        <v>2.4037280167136101E-2</v>
      </c>
    </row>
    <row r="17" spans="1:8" ht="15.75" customHeight="1" x14ac:dyDescent="0.25">
      <c r="B17" s="24" t="s">
        <v>18</v>
      </c>
      <c r="C17" s="75">
        <v>1.4827919781147199E-2</v>
      </c>
      <c r="D17" s="75">
        <v>1.4827919781147199E-2</v>
      </c>
      <c r="E17" s="75">
        <v>3.6204231980739403E-2</v>
      </c>
      <c r="F17" s="75">
        <v>3.6204231980739403E-2</v>
      </c>
    </row>
    <row r="18" spans="1:8" ht="15.75" customHeight="1" x14ac:dyDescent="0.25">
      <c r="B18" s="24" t="s">
        <v>19</v>
      </c>
      <c r="C18" s="75">
        <v>0.10400071123020101</v>
      </c>
      <c r="D18" s="75">
        <v>0.10400071123020101</v>
      </c>
      <c r="E18" s="75">
        <v>0.15367816188080699</v>
      </c>
      <c r="F18" s="75">
        <v>0.15367816188080699</v>
      </c>
    </row>
    <row r="19" spans="1:8" ht="15.75" customHeight="1" x14ac:dyDescent="0.25">
      <c r="B19" s="24" t="s">
        <v>20</v>
      </c>
      <c r="C19" s="75">
        <v>4.4802357034811398E-2</v>
      </c>
      <c r="D19" s="75">
        <v>4.4802357034811398E-2</v>
      </c>
      <c r="E19" s="75">
        <v>4.63209658998609E-2</v>
      </c>
      <c r="F19" s="75">
        <v>4.63209658998609E-2</v>
      </c>
    </row>
    <row r="20" spans="1:8" ht="15.75" customHeight="1" x14ac:dyDescent="0.25">
      <c r="B20" s="24" t="s">
        <v>21</v>
      </c>
      <c r="C20" s="75">
        <v>1.6886492108797599E-2</v>
      </c>
      <c r="D20" s="75">
        <v>1.6886492108797599E-2</v>
      </c>
      <c r="E20" s="75">
        <v>9.3337709660817093E-3</v>
      </c>
      <c r="F20" s="75">
        <v>9.3337709660817093E-3</v>
      </c>
    </row>
    <row r="21" spans="1:8" ht="15.75" customHeight="1" x14ac:dyDescent="0.25">
      <c r="B21" s="24" t="s">
        <v>22</v>
      </c>
      <c r="C21" s="75">
        <v>3.6255712882263001E-2</v>
      </c>
      <c r="D21" s="75">
        <v>3.6255712882263001E-2</v>
      </c>
      <c r="E21" s="75">
        <v>0.15810972019213099</v>
      </c>
      <c r="F21" s="75">
        <v>0.15810972019213099</v>
      </c>
    </row>
    <row r="22" spans="1:8" ht="15.75" customHeight="1" x14ac:dyDescent="0.25">
      <c r="B22" s="24" t="s">
        <v>23</v>
      </c>
      <c r="C22" s="75">
        <v>0.27055333934097114</v>
      </c>
      <c r="D22" s="75">
        <v>0.27055333934097114</v>
      </c>
      <c r="E22" s="75">
        <v>0.23564766390738501</v>
      </c>
      <c r="F22" s="75">
        <v>0.23564766390738501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8.6400000000000005E-2</v>
      </c>
    </row>
    <row r="27" spans="1:8" ht="15.75" customHeight="1" x14ac:dyDescent="0.25">
      <c r="B27" s="24" t="s">
        <v>39</v>
      </c>
      <c r="C27" s="75">
        <v>8.5000000000000006E-3</v>
      </c>
    </row>
    <row r="28" spans="1:8" ht="15.75" customHeight="1" x14ac:dyDescent="0.25">
      <c r="B28" s="24" t="s">
        <v>40</v>
      </c>
      <c r="C28" s="75">
        <v>0.15130000000000002</v>
      </c>
    </row>
    <row r="29" spans="1:8" ht="15.75" customHeight="1" x14ac:dyDescent="0.25">
      <c r="B29" s="24" t="s">
        <v>41</v>
      </c>
      <c r="C29" s="75">
        <v>0.16589999999999999</v>
      </c>
    </row>
    <row r="30" spans="1:8" ht="15.75" customHeight="1" x14ac:dyDescent="0.25">
      <c r="B30" s="24" t="s">
        <v>42</v>
      </c>
      <c r="C30" s="75">
        <v>0.10339999999999999</v>
      </c>
    </row>
    <row r="31" spans="1:8" ht="15.75" customHeight="1" x14ac:dyDescent="0.25">
      <c r="B31" s="24" t="s">
        <v>43</v>
      </c>
      <c r="C31" s="75">
        <v>0.1076</v>
      </c>
    </row>
    <row r="32" spans="1:8" ht="15.75" customHeight="1" x14ac:dyDescent="0.25">
      <c r="B32" s="24" t="s">
        <v>44</v>
      </c>
      <c r="C32" s="75">
        <v>1.84E-2</v>
      </c>
    </row>
    <row r="33" spans="2:3" ht="15.75" customHeight="1" x14ac:dyDescent="0.25">
      <c r="B33" s="24" t="s">
        <v>45</v>
      </c>
      <c r="C33" s="75">
        <v>8.3000000000000004E-2</v>
      </c>
    </row>
    <row r="34" spans="2:3" ht="15.75" customHeight="1" x14ac:dyDescent="0.25">
      <c r="B34" s="24" t="s">
        <v>46</v>
      </c>
      <c r="C34" s="75">
        <v>0.27549999999776481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0.58596813724637686</v>
      </c>
      <c r="D2" s="76">
        <v>0.58596813724637686</v>
      </c>
      <c r="E2" s="76">
        <v>0.52324410508217456</v>
      </c>
      <c r="F2" s="76">
        <v>0.30160164168284787</v>
      </c>
      <c r="G2" s="76">
        <v>0.24199985447791167</v>
      </c>
    </row>
    <row r="3" spans="1:15" ht="15.75" customHeight="1" x14ac:dyDescent="0.25">
      <c r="A3" s="5"/>
      <c r="B3" s="11" t="s">
        <v>118</v>
      </c>
      <c r="C3" s="76">
        <v>0.23221334275362321</v>
      </c>
      <c r="D3" s="76">
        <v>0.23221334275362321</v>
      </c>
      <c r="E3" s="76">
        <v>0.27730925491782554</v>
      </c>
      <c r="F3" s="76">
        <v>0.31152274831715204</v>
      </c>
      <c r="G3" s="76">
        <v>0.26650616885542172</v>
      </c>
    </row>
    <row r="4" spans="1:15" ht="15.75" customHeight="1" x14ac:dyDescent="0.25">
      <c r="A4" s="5"/>
      <c r="B4" s="11" t="s">
        <v>116</v>
      </c>
      <c r="C4" s="77">
        <v>0.12918684315789472</v>
      </c>
      <c r="D4" s="77">
        <v>0.12918684315789472</v>
      </c>
      <c r="E4" s="77">
        <v>0.12636023328918322</v>
      </c>
      <c r="F4" s="77">
        <v>0.22448855894793926</v>
      </c>
      <c r="G4" s="77">
        <v>0.23070125435374148</v>
      </c>
    </row>
    <row r="5" spans="1:15" ht="15.75" customHeight="1" x14ac:dyDescent="0.25">
      <c r="A5" s="5"/>
      <c r="B5" s="11" t="s">
        <v>119</v>
      </c>
      <c r="C5" s="77">
        <v>5.2631676842105256E-2</v>
      </c>
      <c r="D5" s="77">
        <v>5.2631676842105256E-2</v>
      </c>
      <c r="E5" s="77">
        <v>7.3086406710816787E-2</v>
      </c>
      <c r="F5" s="77">
        <v>0.16238705105206075</v>
      </c>
      <c r="G5" s="77">
        <v>0.26079272231292516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0.80870320417716113</v>
      </c>
      <c r="D8" s="76">
        <v>0.80870320417716113</v>
      </c>
      <c r="E8" s="76">
        <v>0.62490888136054412</v>
      </c>
      <c r="F8" s="76">
        <v>0.64439169875432523</v>
      </c>
      <c r="G8" s="76">
        <v>0.78336821310691829</v>
      </c>
    </row>
    <row r="9" spans="1:15" ht="15.75" customHeight="1" x14ac:dyDescent="0.25">
      <c r="B9" s="7" t="s">
        <v>121</v>
      </c>
      <c r="C9" s="76">
        <v>0.13730790982283886</v>
      </c>
      <c r="D9" s="76">
        <v>0.13730790982283886</v>
      </c>
      <c r="E9" s="76">
        <v>0.26551055863945577</v>
      </c>
      <c r="F9" s="76">
        <v>0.23681903124567472</v>
      </c>
      <c r="G9" s="76">
        <v>0.1602344072264151</v>
      </c>
    </row>
    <row r="10" spans="1:15" ht="15.75" customHeight="1" x14ac:dyDescent="0.25">
      <c r="B10" s="7" t="s">
        <v>122</v>
      </c>
      <c r="C10" s="77">
        <v>3.7956233000000006E-2</v>
      </c>
      <c r="D10" s="77">
        <v>3.7956233000000006E-2</v>
      </c>
      <c r="E10" s="77">
        <v>8.2616572999999999E-2</v>
      </c>
      <c r="F10" s="77">
        <v>8.9092990999999983E-2</v>
      </c>
      <c r="G10" s="77">
        <v>4.4988164566666676E-2</v>
      </c>
    </row>
    <row r="11" spans="1:15" ht="15.75" customHeight="1" x14ac:dyDescent="0.25">
      <c r="B11" s="7" t="s">
        <v>123</v>
      </c>
      <c r="C11" s="77">
        <v>1.6032652999999997E-2</v>
      </c>
      <c r="D11" s="77">
        <v>1.6032652999999997E-2</v>
      </c>
      <c r="E11" s="77">
        <v>2.6963987000000002E-2</v>
      </c>
      <c r="F11" s="77">
        <v>2.9696278999999999E-2</v>
      </c>
      <c r="G11" s="77">
        <v>1.1409215099999998E-2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0.82913434649999995</v>
      </c>
      <c r="D14" s="78">
        <v>0.83222591652800004</v>
      </c>
      <c r="E14" s="78">
        <v>0.83222591652800004</v>
      </c>
      <c r="F14" s="78">
        <v>0.69540820231900002</v>
      </c>
      <c r="G14" s="78">
        <v>0.69540820231900002</v>
      </c>
      <c r="H14" s="79">
        <v>0.52300000000000002</v>
      </c>
      <c r="I14" s="79">
        <v>0.52300000000000002</v>
      </c>
      <c r="J14" s="79">
        <v>0.52300000000000002</v>
      </c>
      <c r="K14" s="79">
        <v>0.52300000000000002</v>
      </c>
      <c r="L14" s="79">
        <v>0.49429129585699999</v>
      </c>
      <c r="M14" s="79">
        <v>0.28875713057149999</v>
      </c>
      <c r="N14" s="79">
        <v>0.31582877142249999</v>
      </c>
      <c r="O14" s="79">
        <v>0.38414925990149995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0.37015639765896657</v>
      </c>
      <c r="D15" s="76">
        <f t="shared" si="0"/>
        <v>0.37153658945720242</v>
      </c>
      <c r="E15" s="76">
        <f t="shared" si="0"/>
        <v>0.37153658945720242</v>
      </c>
      <c r="F15" s="76">
        <f t="shared" si="0"/>
        <v>0.31045607525426383</v>
      </c>
      <c r="G15" s="76">
        <f t="shared" si="0"/>
        <v>0.31045607525426383</v>
      </c>
      <c r="H15" s="76">
        <f t="shared" si="0"/>
        <v>0.23348664398338195</v>
      </c>
      <c r="I15" s="76">
        <f t="shared" si="0"/>
        <v>0.23348664398338195</v>
      </c>
      <c r="J15" s="76">
        <f t="shared" si="0"/>
        <v>0.23348664398338195</v>
      </c>
      <c r="K15" s="76">
        <f t="shared" si="0"/>
        <v>0.23348664398338195</v>
      </c>
      <c r="L15" s="76">
        <f t="shared" si="0"/>
        <v>0.22067001112781617</v>
      </c>
      <c r="M15" s="76">
        <f t="shared" si="0"/>
        <v>0.12891191843864389</v>
      </c>
      <c r="N15" s="76">
        <f t="shared" si="0"/>
        <v>0.140997705378268</v>
      </c>
      <c r="O15" s="76">
        <f t="shared" si="0"/>
        <v>0.171498511439964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0.03</v>
      </c>
      <c r="D2" s="77">
        <v>0.03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0.251</v>
      </c>
      <c r="D3" s="77">
        <v>0.193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0.49</v>
      </c>
      <c r="D4" s="77">
        <v>0.49</v>
      </c>
      <c r="E4" s="77">
        <v>0.52</v>
      </c>
      <c r="F4" s="77">
        <v>0.94499999999999995</v>
      </c>
      <c r="G4" s="77">
        <v>0</v>
      </c>
    </row>
    <row r="5" spans="1:7" x14ac:dyDescent="0.25">
      <c r="B5" s="43" t="s">
        <v>169</v>
      </c>
      <c r="C5" s="76">
        <f>1-SUM(C2:C4)</f>
        <v>0.22899999999999998</v>
      </c>
      <c r="D5" s="76">
        <f t="shared" ref="D5:G5" si="0">1-SUM(D2:D4)</f>
        <v>0.28700000000000003</v>
      </c>
      <c r="E5" s="76">
        <f t="shared" si="0"/>
        <v>0.48</v>
      </c>
      <c r="F5" s="76">
        <f t="shared" si="0"/>
        <v>5.5000000000000049E-2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0.42262</v>
      </c>
      <c r="D2" s="28">
        <v>0.42027000000000003</v>
      </c>
      <c r="E2" s="28">
        <v>0.41871999999999998</v>
      </c>
      <c r="F2" s="28">
        <v>0.41718000000000005</v>
      </c>
      <c r="G2" s="28">
        <v>0.41554000000000002</v>
      </c>
      <c r="H2" s="28">
        <v>0.41395000000000004</v>
      </c>
      <c r="I2" s="28">
        <v>0.41228999999999999</v>
      </c>
      <c r="J2" s="28">
        <v>0.41057000000000005</v>
      </c>
      <c r="K2" s="28">
        <v>0.40887000000000001</v>
      </c>
      <c r="L2" s="28">
        <v>0.40726000000000001</v>
      </c>
      <c r="M2" s="28">
        <v>0.40566000000000002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6.6470000000000001E-2</v>
      </c>
      <c r="D4" s="28">
        <v>6.5449999999999994E-2</v>
      </c>
      <c r="E4" s="28">
        <v>6.4310000000000006E-2</v>
      </c>
      <c r="F4" s="28">
        <v>6.3200000000000006E-2</v>
      </c>
      <c r="G4" s="28">
        <v>6.2129999999999998E-2</v>
      </c>
      <c r="H4" s="28">
        <v>6.1089999999999998E-2</v>
      </c>
      <c r="I4" s="28">
        <v>6.0090000000000005E-2</v>
      </c>
      <c r="J4" s="28">
        <v>5.9139999999999998E-2</v>
      </c>
      <c r="K4" s="28">
        <v>5.8200000000000002E-2</v>
      </c>
      <c r="L4" s="28">
        <v>5.7279999999999998E-2</v>
      </c>
      <c r="M4" s="28">
        <v>5.6369999999999996E-2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0.32264917489821426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0.23348664398338195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0.15764089737736686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0.03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0.80333333333333334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114.194</v>
      </c>
      <c r="D13" s="28">
        <v>111.134</v>
      </c>
      <c r="E13" s="28">
        <v>108.057</v>
      </c>
      <c r="F13" s="28">
        <v>104.958</v>
      </c>
      <c r="G13" s="28">
        <v>102.114</v>
      </c>
      <c r="H13" s="28">
        <v>99.376000000000005</v>
      </c>
      <c r="I13" s="28">
        <v>96.765000000000001</v>
      </c>
      <c r="J13" s="28">
        <v>94.296999999999997</v>
      </c>
      <c r="K13" s="28">
        <v>91.790999999999997</v>
      </c>
      <c r="L13" s="28">
        <v>89.456000000000003</v>
      </c>
      <c r="M13" s="28">
        <v>87.164000000000001</v>
      </c>
    </row>
    <row r="14" spans="1:13" x14ac:dyDescent="0.25">
      <c r="B14" s="16" t="s">
        <v>170</v>
      </c>
      <c r="C14" s="28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34.034762035053411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54.620859337665578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38.221317431768732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0.11672463375086481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1.2867839411126629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1.2867839411126629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1.2867839411126629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1.2867839411126629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17.304608565159906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17.304608565159906</v>
      </c>
      <c r="E15" s="82" t="s">
        <v>201</v>
      </c>
    </row>
    <row r="16" spans="1:5" ht="15.75" customHeight="1" x14ac:dyDescent="0.25">
      <c r="A16" s="52" t="s">
        <v>57</v>
      </c>
      <c r="B16" s="81">
        <v>0.26400000000000001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0.23067217612567081</v>
      </c>
      <c r="E17" s="82" t="s">
        <v>201</v>
      </c>
    </row>
    <row r="18" spans="1:5" ht="15.9" customHeight="1" x14ac:dyDescent="0.25">
      <c r="A18" s="52" t="s">
        <v>173</v>
      </c>
      <c r="B18" s="81">
        <v>0.33899999999999997</v>
      </c>
      <c r="C18" s="81">
        <v>0.95</v>
      </c>
      <c r="D18" s="82">
        <v>0.99436129525469097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1.0662052122900678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29.45962320280529</v>
      </c>
      <c r="E22" s="82" t="s">
        <v>201</v>
      </c>
    </row>
    <row r="23" spans="1:5" ht="15.75" customHeight="1" x14ac:dyDescent="0.25">
      <c r="A23" s="52" t="s">
        <v>34</v>
      </c>
      <c r="B23" s="81">
        <v>0.47200000000000003</v>
      </c>
      <c r="C23" s="81">
        <v>0.95</v>
      </c>
      <c r="D23" s="82">
        <v>5.6236363581689774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25.024511947401859</v>
      </c>
      <c r="E24" s="82" t="s">
        <v>201</v>
      </c>
    </row>
    <row r="25" spans="1:5" ht="15.75" customHeight="1" x14ac:dyDescent="0.25">
      <c r="A25" s="52" t="s">
        <v>87</v>
      </c>
      <c r="B25" s="81">
        <v>0.184</v>
      </c>
      <c r="C25" s="81">
        <v>0.95</v>
      </c>
      <c r="D25" s="82">
        <v>25.020920382267462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5.5208962921412725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3.6609077513165755</v>
      </c>
      <c r="E27" s="82" t="s">
        <v>201</v>
      </c>
    </row>
    <row r="28" spans="1:5" ht="15.75" customHeight="1" x14ac:dyDescent="0.25">
      <c r="A28" s="52" t="s">
        <v>84</v>
      </c>
      <c r="B28" s="81">
        <v>0.156</v>
      </c>
      <c r="C28" s="81">
        <v>0.95</v>
      </c>
      <c r="D28" s="82">
        <v>0.73822991470380928</v>
      </c>
      <c r="E28" s="82" t="s">
        <v>201</v>
      </c>
    </row>
    <row r="29" spans="1:5" ht="15.75" customHeight="1" x14ac:dyDescent="0.25">
      <c r="A29" s="52" t="s">
        <v>58</v>
      </c>
      <c r="B29" s="81">
        <v>0.33899999999999997</v>
      </c>
      <c r="C29" s="81">
        <v>0.95</v>
      </c>
      <c r="D29" s="82">
        <v>58.883846304768888</v>
      </c>
      <c r="E29" s="82" t="s">
        <v>201</v>
      </c>
    </row>
    <row r="30" spans="1:5" ht="15.75" customHeight="1" x14ac:dyDescent="0.25">
      <c r="A30" s="52" t="s">
        <v>67</v>
      </c>
      <c r="B30" s="81">
        <v>0.17600000000000002</v>
      </c>
      <c r="C30" s="81">
        <v>0.95</v>
      </c>
      <c r="D30" s="82">
        <v>186.65848557032157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186.65848557032157</v>
      </c>
      <c r="E31" s="82" t="s">
        <v>201</v>
      </c>
    </row>
    <row r="32" spans="1:5" ht="15.75" customHeight="1" x14ac:dyDescent="0.25">
      <c r="A32" s="52" t="s">
        <v>28</v>
      </c>
      <c r="B32" s="81">
        <v>0.77099999999999991</v>
      </c>
      <c r="C32" s="81">
        <v>0.95</v>
      </c>
      <c r="D32" s="82">
        <v>0.41624618403907598</v>
      </c>
      <c r="E32" s="82" t="s">
        <v>201</v>
      </c>
    </row>
    <row r="33" spans="1:6" ht="15.75" customHeight="1" x14ac:dyDescent="0.25">
      <c r="A33" s="52" t="s">
        <v>83</v>
      </c>
      <c r="B33" s="81">
        <v>0.154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0.502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0.218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0.68500000000000005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1.6E-2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5.0000000000000001E-3</v>
      </c>
      <c r="C38" s="81">
        <v>0.95</v>
      </c>
      <c r="D38" s="82">
        <v>2.2988988588007739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0.44565149367941703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2020-06-17T04:27:48Z</dcterms:modified>
</cp:coreProperties>
</file>