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FCE786AA-882F-45DE-9188-A5E28EA88AA9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7" i="2"/>
  <c r="A28" i="2"/>
  <c r="A19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17" i="2"/>
  <c r="I40" i="2"/>
  <c r="I20" i="2"/>
  <c r="I21" i="2"/>
  <c r="I22" i="2"/>
  <c r="I30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G5" i="2"/>
  <c r="G6" i="2"/>
  <c r="I6" i="2" s="1"/>
  <c r="G7" i="2"/>
  <c r="G8" i="2"/>
  <c r="G9" i="2"/>
  <c r="G10" i="2"/>
  <c r="I10" i="2" s="1"/>
  <c r="G11" i="2"/>
  <c r="I11" i="2" s="1"/>
  <c r="G12" i="2"/>
  <c r="I12" i="2" s="1"/>
  <c r="G13" i="2"/>
  <c r="G14" i="2"/>
  <c r="G15" i="2"/>
  <c r="G2" i="2"/>
  <c r="I2" i="2" s="1"/>
  <c r="A23" i="2" l="1"/>
  <c r="A36" i="2"/>
  <c r="A14" i="2"/>
  <c r="A27" i="2"/>
  <c r="A40" i="2"/>
  <c r="A30" i="2"/>
  <c r="I13" i="2"/>
  <c r="A17" i="2"/>
  <c r="C6" i="51"/>
  <c r="A35" i="2"/>
  <c r="A21" i="2"/>
  <c r="A16" i="2"/>
  <c r="A31" i="2"/>
  <c r="A38" i="2"/>
  <c r="I3" i="2"/>
  <c r="C8" i="51"/>
  <c r="A39" i="2"/>
  <c r="A25" i="2"/>
  <c r="A18" i="2"/>
  <c r="A32" i="2"/>
  <c r="A15" i="2"/>
  <c r="I5" i="2"/>
  <c r="I4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<sst xmlns="http://schemas.openxmlformats.org/spreadsheetml/2006/main" count="1097" uniqueCount="272">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</sst>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343374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0.84452529907226603</v>
      </c>
    </row>
    <row r="11" spans="1:3" ht="15" customHeight="1" x14ac:dyDescent="0.25">
      <c r="B11" s="7" t="s">
        <v>108</v>
      </c>
      <c r="C11" s="66">
        <v>0.97599999999999998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0.109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0.1542</v>
      </c>
    </row>
    <row r="24" spans="1:3" ht="15" customHeight="1" x14ac:dyDescent="0.25">
      <c r="B24" s="20" t="s">
        <v>102</v>
      </c>
      <c r="C24" s="67">
        <v>0.504</v>
      </c>
    </row>
    <row r="25" spans="1:3" ht="15" customHeight="1" x14ac:dyDescent="0.25">
      <c r="B25" s="20" t="s">
        <v>103</v>
      </c>
      <c r="C25" s="67">
        <v>0.31219999999999998</v>
      </c>
    </row>
    <row r="26" spans="1:3" ht="15" customHeight="1" x14ac:dyDescent="0.25">
      <c r="B26" s="20" t="s">
        <v>104</v>
      </c>
      <c r="C26" s="67">
        <v>2.9600000000000001E-2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5.9</v>
      </c>
    </row>
    <row r="38" spans="1:5" ht="15" customHeight="1" x14ac:dyDescent="0.25">
      <c r="B38" s="16" t="s">
        <v>91</v>
      </c>
      <c r="C38" s="71">
        <v>7.8</v>
      </c>
      <c r="D38" s="17"/>
      <c r="E38" s="18"/>
    </row>
    <row r="39" spans="1:5" ht="15" customHeight="1" x14ac:dyDescent="0.25">
      <c r="B39" s="16" t="s">
        <v>90</v>
      </c>
      <c r="C39" s="71">
        <v>9</v>
      </c>
      <c r="D39" s="17"/>
      <c r="E39" s="17"/>
    </row>
    <row r="40" spans="1:5" ht="15" customHeight="1" x14ac:dyDescent="0.25">
      <c r="B40" s="16" t="s">
        <v>171</v>
      </c>
      <c r="C40" s="71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2.8500000000000001E-2</v>
      </c>
      <c r="D45" s="17"/>
    </row>
    <row r="46" spans="1:5" ht="15.75" customHeight="1" x14ac:dyDescent="0.25">
      <c r="B46" s="16" t="s">
        <v>11</v>
      </c>
      <c r="C46" s="67">
        <v>0.10800000000000001</v>
      </c>
      <c r="D46" s="17"/>
    </row>
    <row r="47" spans="1:5" ht="15.75" customHeight="1" x14ac:dyDescent="0.25">
      <c r="B47" s="16" t="s">
        <v>12</v>
      </c>
      <c r="C47" s="67">
        <v>8.4600000000000009E-2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0.77890000000000004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3.6579285374499997</v>
      </c>
      <c r="D51" s="17"/>
    </row>
    <row r="52" spans="1:4" ht="15" customHeight="1" x14ac:dyDescent="0.25">
      <c r="B52" s="16" t="s">
        <v>125</v>
      </c>
      <c r="C52" s="72">
        <v>3.33872186364</v>
      </c>
    </row>
    <row r="53" spans="1:4" ht="15.75" customHeight="1" x14ac:dyDescent="0.25">
      <c r="B53" s="16" t="s">
        <v>126</v>
      </c>
      <c r="C53" s="72">
        <v>3.33872186364</v>
      </c>
    </row>
    <row r="54" spans="1:4" ht="15.75" customHeight="1" x14ac:dyDescent="0.25">
      <c r="B54" s="16" t="s">
        <v>127</v>
      </c>
      <c r="C54" s="72">
        <v>2.0256496390700001</v>
      </c>
    </row>
    <row r="55" spans="1:4" ht="15.75" customHeight="1" x14ac:dyDescent="0.25">
      <c r="B55" s="16" t="s">
        <v>128</v>
      </c>
      <c r="C55" s="72">
        <v>2.0256496390700001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0.54538974441461352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 x14ac:dyDescent="0.25">
      <c r="A3" s="3" t="s">
        <v>65</v>
      </c>
      <c r="B3" s="26">
        <f>frac_mam_1month * 2.6</f>
        <v>2.6000000000000002E-2</v>
      </c>
      <c r="C3" s="26">
        <f>frac_mam_1_5months * 2.6</f>
        <v>2.6000000000000002E-2</v>
      </c>
      <c r="D3" s="26">
        <f>frac_mam_6_11months * 2.6</f>
        <v>2.6000000000000002E-2</v>
      </c>
      <c r="E3" s="26">
        <f>frac_mam_12_23months * 2.6</f>
        <v>2.6000000000000002E-2</v>
      </c>
      <c r="F3" s="26">
        <f>frac_mam_24_59months * 2.6</f>
        <v>2.6000000000000002E-2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2.8600000000000004E-2</v>
      </c>
      <c r="E4" s="26">
        <f>frac_sam_12_23months * 2.6</f>
        <v>1.8199999999999997E-2</v>
      </c>
      <c r="F4" s="26">
        <f>frac_sam_24_59months * 2.6</f>
        <v>1.3000000000000001E-2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0.01</v>
      </c>
      <c r="E2" s="87">
        <f>food_insecure</f>
        <v>0.01</v>
      </c>
      <c r="F2" s="87">
        <f>food_insecure</f>
        <v>0.01</v>
      </c>
      <c r="G2" s="87">
        <f>food_insecure</f>
        <v>0.01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0.01</v>
      </c>
      <c r="F5" s="87">
        <f>food_insecure</f>
        <v>0.01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0.14068955913269229</v>
      </c>
      <c r="D7" s="87">
        <f>diarrhoea_1_5mo/26</f>
        <v>0.12841237937076924</v>
      </c>
      <c r="E7" s="87">
        <f>diarrhoea_6_11mo/26</f>
        <v>0.12841237937076924</v>
      </c>
      <c r="F7" s="87">
        <f>diarrhoea_12_23mo/26</f>
        <v>7.7909601502692313E-2</v>
      </c>
      <c r="G7" s="87">
        <f>diarrhoea_24_59mo/26</f>
        <v>7.7909601502692313E-2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0.01</v>
      </c>
      <c r="F8" s="87">
        <f>food_insecure</f>
        <v>0.01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0.77200000000000002</v>
      </c>
      <c r="E9" s="87">
        <f>IF(ISBLANK(comm_deliv), frac_children_health_facility,1)</f>
        <v>0.77200000000000002</v>
      </c>
      <c r="F9" s="87">
        <f>IF(ISBLANK(comm_deliv), frac_children_health_facility,1)</f>
        <v>0.77200000000000002</v>
      </c>
      <c r="G9" s="87">
        <f>IF(ISBLANK(comm_deliv), frac_children_health_facility,1)</f>
        <v>0.77200000000000002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0.14068955913269229</v>
      </c>
      <c r="D11" s="87">
        <f>diarrhoea_1_5mo/26</f>
        <v>0.12841237937076924</v>
      </c>
      <c r="E11" s="87">
        <f>diarrhoea_6_11mo/26</f>
        <v>0.12841237937076924</v>
      </c>
      <c r="F11" s="87">
        <f>diarrhoea_12_23mo/26</f>
        <v>7.7909601502692313E-2</v>
      </c>
      <c r="G11" s="87">
        <f>diarrhoea_24_59mo/26</f>
        <v>7.7909601502692313E-2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0.01</v>
      </c>
      <c r="I14" s="87">
        <f>food_insecure</f>
        <v>0.01</v>
      </c>
      <c r="J14" s="87">
        <f>food_insecure</f>
        <v>0.01</v>
      </c>
      <c r="K14" s="87">
        <f>food_insecure</f>
        <v>0.01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0.97599999999999998</v>
      </c>
      <c r="I17" s="87">
        <f>frac_PW_health_facility</f>
        <v>0.97599999999999998</v>
      </c>
      <c r="J17" s="87">
        <f>frac_PW_health_facility</f>
        <v>0.97599999999999998</v>
      </c>
      <c r="K17" s="87">
        <f>frac_PW_health_facility</f>
        <v>0.97599999999999998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0.109</v>
      </c>
      <c r="M23" s="87">
        <f>famplan_unmet_need</f>
        <v>0.109</v>
      </c>
      <c r="N23" s="87">
        <f>famplan_unmet_need</f>
        <v>0.109</v>
      </c>
      <c r="O23" s="87">
        <f>famplan_unmet_need</f>
        <v>0.109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7.6509100326537877E-2</v>
      </c>
      <c r="M24" s="87">
        <f>(1-food_insecure)*(0.49)+food_insecure*(0.7)</f>
        <v>0.49209999999999998</v>
      </c>
      <c r="N24" s="87">
        <f>(1-food_insecure)*(0.49)+food_insecure*(0.7)</f>
        <v>0.49209999999999998</v>
      </c>
      <c r="O24" s="87">
        <f>(1-food_insecure)*(0.49)+food_insecure*(0.7)</f>
        <v>0.49209999999999998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3.2789614425659093E-2</v>
      </c>
      <c r="M25" s="87">
        <f>(1-food_insecure)*(0.21)+food_insecure*(0.3)</f>
        <v>0.2109</v>
      </c>
      <c r="N25" s="87">
        <f>(1-food_insecure)*(0.21)+food_insecure*(0.3)</f>
        <v>0.2109</v>
      </c>
      <c r="O25" s="87">
        <f>(1-food_insecure)*(0.21)+food_insecure*(0.3)</f>
        <v>0.2109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4.6175986175536983E-2</v>
      </c>
      <c r="M26" s="87">
        <f>(1-food_insecure)*(0.3)</f>
        <v>0.29699999999999999</v>
      </c>
      <c r="N26" s="87">
        <f>(1-food_insecure)*(0.3)</f>
        <v>0.29699999999999999</v>
      </c>
      <c r="O26" s="87">
        <f>(1-food_insecure)*(0.3)</f>
        <v>0.29699999999999999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0.84452529907226603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67372.707999999999</v>
      </c>
      <c r="C2" s="74">
        <v>177000</v>
      </c>
      <c r="D2" s="74">
        <v>398000</v>
      </c>
      <c r="E2" s="74">
        <v>399000</v>
      </c>
      <c r="F2" s="74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77907.338282568962</v>
      </c>
      <c r="I2" s="22">
        <f>G2-H2</f>
        <v>1222092.6617174312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66865.478399999993</v>
      </c>
      <c r="C3" s="74">
        <v>176000</v>
      </c>
      <c r="D3" s="74">
        <v>394000</v>
      </c>
      <c r="E3" s="74">
        <v>402000</v>
      </c>
      <c r="F3" s="74">
        <v>332000</v>
      </c>
      <c r="G3" s="22">
        <f t="shared" si="0"/>
        <v>1304000</v>
      </c>
      <c r="H3" s="22">
        <f t="shared" si="1"/>
        <v>77320.79650315686</v>
      </c>
      <c r="I3" s="22">
        <f t="shared" ref="I3:I15" si="3">G3-H3</f>
        <v>1226679.2034968431</v>
      </c>
    </row>
    <row r="4" spans="1:9" ht="15.75" customHeight="1" x14ac:dyDescent="0.25">
      <c r="A4" s="7">
        <f t="shared" si="2"/>
        <v>2022</v>
      </c>
      <c r="B4" s="73">
        <v>66313.457999999999</v>
      </c>
      <c r="C4" s="74">
        <v>176000</v>
      </c>
      <c r="D4" s="74">
        <v>389000</v>
      </c>
      <c r="E4" s="74">
        <v>405000</v>
      </c>
      <c r="F4" s="74">
        <v>340000</v>
      </c>
      <c r="G4" s="22">
        <f t="shared" si="0"/>
        <v>1310000</v>
      </c>
      <c r="H4" s="22">
        <f t="shared" si="1"/>
        <v>76682.460278914878</v>
      </c>
      <c r="I4" s="22">
        <f t="shared" si="3"/>
        <v>1233317.5397210852</v>
      </c>
    </row>
    <row r="5" spans="1:9" ht="15.75" customHeight="1" x14ac:dyDescent="0.25">
      <c r="A5" s="7">
        <f t="shared" si="2"/>
        <v>2023</v>
      </c>
      <c r="B5" s="73">
        <v>65717.938000000009</v>
      </c>
      <c r="C5" s="74">
        <v>177000</v>
      </c>
      <c r="D5" s="74">
        <v>384000</v>
      </c>
      <c r="E5" s="74">
        <v>407000</v>
      </c>
      <c r="F5" s="74">
        <v>349000</v>
      </c>
      <c r="G5" s="22">
        <f t="shared" si="0"/>
        <v>1317000</v>
      </c>
      <c r="H5" s="22">
        <f t="shared" si="1"/>
        <v>75993.822706353065</v>
      </c>
      <c r="I5" s="22">
        <f t="shared" si="3"/>
        <v>1241006.1772936468</v>
      </c>
    </row>
    <row r="6" spans="1:9" ht="15.75" customHeight="1" x14ac:dyDescent="0.25">
      <c r="A6" s="7">
        <f t="shared" si="2"/>
        <v>2024</v>
      </c>
      <c r="B6" s="73">
        <v>65092.705800000011</v>
      </c>
      <c r="C6" s="74">
        <v>177000</v>
      </c>
      <c r="D6" s="74">
        <v>378000</v>
      </c>
      <c r="E6" s="74">
        <v>409000</v>
      </c>
      <c r="F6" s="74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 x14ac:dyDescent="0.25">
      <c r="A7" s="7">
        <f t="shared" si="2"/>
        <v>2025</v>
      </c>
      <c r="B7" s="73">
        <v>64438.406999999999</v>
      </c>
      <c r="C7" s="74">
        <v>177000</v>
      </c>
      <c r="D7" s="74">
        <v>374000</v>
      </c>
      <c r="E7" s="74">
        <v>409000</v>
      </c>
      <c r="F7" s="74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 x14ac:dyDescent="0.25">
      <c r="A8" s="7">
        <f t="shared" si="2"/>
        <v>2026</v>
      </c>
      <c r="B8" s="73">
        <v>63988.183199999999</v>
      </c>
      <c r="C8" s="74">
        <v>177000</v>
      </c>
      <c r="D8" s="74">
        <v>370000</v>
      </c>
      <c r="E8" s="74">
        <v>409000</v>
      </c>
      <c r="F8" s="74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 x14ac:dyDescent="0.25">
      <c r="A9" s="7">
        <f t="shared" si="2"/>
        <v>2027</v>
      </c>
      <c r="B9" s="73">
        <v>63501.413399999998</v>
      </c>
      <c r="C9" s="74">
        <v>176000</v>
      </c>
      <c r="D9" s="74">
        <v>366000</v>
      </c>
      <c r="E9" s="74">
        <v>408000</v>
      </c>
      <c r="F9" s="74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 x14ac:dyDescent="0.25">
      <c r="A10" s="7">
        <f t="shared" si="2"/>
        <v>2028</v>
      </c>
      <c r="B10" s="73">
        <v>62990.892199999995</v>
      </c>
      <c r="C10" s="74">
        <v>174000</v>
      </c>
      <c r="D10" s="74">
        <v>362000</v>
      </c>
      <c r="E10" s="74">
        <v>406000</v>
      </c>
      <c r="F10" s="74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 x14ac:dyDescent="0.25">
      <c r="A11" s="7">
        <f t="shared" si="2"/>
        <v>2029</v>
      </c>
      <c r="B11" s="73">
        <v>62457.133199999989</v>
      </c>
      <c r="C11" s="74">
        <v>173000</v>
      </c>
      <c r="D11" s="74">
        <v>359000</v>
      </c>
      <c r="E11" s="74">
        <v>404000</v>
      </c>
      <c r="F11" s="74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 x14ac:dyDescent="0.25">
      <c r="A12" s="7">
        <f t="shared" si="2"/>
        <v>2030</v>
      </c>
      <c r="B12" s="73">
        <v>61889.225000000006</v>
      </c>
      <c r="C12" s="74">
        <v>172000</v>
      </c>
      <c r="D12" s="74">
        <v>356000</v>
      </c>
      <c r="E12" s="74">
        <v>400000</v>
      </c>
      <c r="F12" s="74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 x14ac:dyDescent="0.25">
      <c r="A13" s="7" t="str">
        <f t="shared" si="2"/>
        <v/>
      </c>
      <c r="B13" s="73">
        <v>180000</v>
      </c>
      <c r="C13" s="74">
        <v>402000</v>
      </c>
      <c r="D13" s="74">
        <v>393000</v>
      </c>
      <c r="E13" s="74">
        <v>321000</v>
      </c>
      <c r="F13" s="74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4.7955237499999999E-3</v>
      </c>
    </row>
    <row r="4" spans="1:8" ht="15.75" customHeight="1" x14ac:dyDescent="0.25">
      <c r="B4" s="24" t="s">
        <v>7</v>
      </c>
      <c r="C4" s="75">
        <v>4.7087419340603537E-2</v>
      </c>
    </row>
    <row r="5" spans="1:8" ht="15.75" customHeight="1" x14ac:dyDescent="0.25">
      <c r="B5" s="24" t="s">
        <v>8</v>
      </c>
      <c r="C5" s="75">
        <v>3.927327227805795E-2</v>
      </c>
    </row>
    <row r="6" spans="1:8" ht="15.75" customHeight="1" x14ac:dyDescent="0.25">
      <c r="B6" s="24" t="s">
        <v>10</v>
      </c>
      <c r="C6" s="75">
        <v>9.1867320854558412E-2</v>
      </c>
    </row>
    <row r="7" spans="1:8" ht="15.75" customHeight="1" x14ac:dyDescent="0.25">
      <c r="B7" s="24" t="s">
        <v>13</v>
      </c>
      <c r="C7" s="75">
        <v>0.286933094558665</v>
      </c>
    </row>
    <row r="8" spans="1:8" ht="15.75" customHeight="1" x14ac:dyDescent="0.25">
      <c r="B8" s="24" t="s">
        <v>14</v>
      </c>
      <c r="C8" s="75">
        <v>1.8417272837098954E-6</v>
      </c>
    </row>
    <row r="9" spans="1:8" ht="15.75" customHeight="1" x14ac:dyDescent="0.25">
      <c r="B9" s="24" t="s">
        <v>27</v>
      </c>
      <c r="C9" s="75">
        <v>0.319661674203706</v>
      </c>
    </row>
    <row r="10" spans="1:8" ht="15.75" customHeight="1" x14ac:dyDescent="0.25">
      <c r="B10" s="24" t="s">
        <v>15</v>
      </c>
      <c r="C10" s="75">
        <v>0.21037985328712538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5.0783944900674297E-2</v>
      </c>
      <c r="D14" s="75">
        <v>5.0783944900674297E-2</v>
      </c>
      <c r="E14" s="75">
        <v>4.3504955909959703E-2</v>
      </c>
      <c r="F14" s="75">
        <v>4.3504955909959703E-2</v>
      </c>
    </row>
    <row r="15" spans="1:8" ht="15.75" customHeight="1" x14ac:dyDescent="0.25">
      <c r="B15" s="24" t="s">
        <v>16</v>
      </c>
      <c r="C15" s="75">
        <v>0.120012680985411</v>
      </c>
      <c r="D15" s="75">
        <v>0.120012680985411</v>
      </c>
      <c r="E15" s="75">
        <v>7.0043386058049897E-2</v>
      </c>
      <c r="F15" s="75">
        <v>7.0043386058049897E-2</v>
      </c>
    </row>
    <row r="16" spans="1:8" ht="15.75" customHeight="1" x14ac:dyDescent="0.25">
      <c r="B16" s="24" t="s">
        <v>17</v>
      </c>
      <c r="C16" s="75">
        <v>2.8613967212982198E-2</v>
      </c>
      <c r="D16" s="75">
        <v>2.8613967212982198E-2</v>
      </c>
      <c r="E16" s="75">
        <v>2.16414157783574E-2</v>
      </c>
      <c r="F16" s="75">
        <v>2.16414157783574E-2</v>
      </c>
    </row>
    <row r="17" spans="1:8" ht="15.75" customHeight="1" x14ac:dyDescent="0.25">
      <c r="B17" s="24" t="s">
        <v>18</v>
      </c>
      <c r="C17" s="75">
        <v>4.1826171552031399E-5</v>
      </c>
      <c r="D17" s="75">
        <v>4.1826171552031399E-5</v>
      </c>
      <c r="E17" s="75">
        <v>9.8307408851423494E-5</v>
      </c>
      <c r="F17" s="75">
        <v>9.8307408851423494E-5</v>
      </c>
    </row>
    <row r="18" spans="1:8" ht="15.75" customHeight="1" x14ac:dyDescent="0.25">
      <c r="B18" s="24" t="s">
        <v>19</v>
      </c>
      <c r="C18" s="75">
        <v>0</v>
      </c>
      <c r="D18" s="75">
        <v>0</v>
      </c>
      <c r="E18" s="75">
        <v>0</v>
      </c>
      <c r="F18" s="75">
        <v>0</v>
      </c>
    </row>
    <row r="19" spans="1:8" ht="15.75" customHeight="1" x14ac:dyDescent="0.25">
      <c r="B19" s="24" t="s">
        <v>20</v>
      </c>
      <c r="C19" s="75">
        <v>1.21355857301972E-3</v>
      </c>
      <c r="D19" s="75">
        <v>1.21355857301972E-3</v>
      </c>
      <c r="E19" s="75">
        <v>5.8045689916765703E-4</v>
      </c>
      <c r="F19" s="75">
        <v>5.8045689916765703E-4</v>
      </c>
    </row>
    <row r="20" spans="1:8" ht="15.75" customHeight="1" x14ac:dyDescent="0.25">
      <c r="B20" s="24" t="s">
        <v>21</v>
      </c>
      <c r="C20" s="75">
        <v>1.5515079750352099E-2</v>
      </c>
      <c r="D20" s="75">
        <v>1.5515079750352099E-2</v>
      </c>
      <c r="E20" s="75">
        <v>2.2134302838841598E-2</v>
      </c>
      <c r="F20" s="75">
        <v>2.2134302838841598E-2</v>
      </c>
    </row>
    <row r="21" spans="1:8" ht="15.75" customHeight="1" x14ac:dyDescent="0.25">
      <c r="B21" s="24" t="s">
        <v>22</v>
      </c>
      <c r="C21" s="75">
        <v>5.9933500517807298E-2</v>
      </c>
      <c r="D21" s="75">
        <v>5.9933500517807298E-2</v>
      </c>
      <c r="E21" s="75">
        <v>0.246967598488599</v>
      </c>
      <c r="F21" s="75">
        <v>0.246967598488599</v>
      </c>
    </row>
    <row r="22" spans="1:8" ht="15.75" customHeight="1" x14ac:dyDescent="0.25">
      <c r="B22" s="24" t="s">
        <v>23</v>
      </c>
      <c r="C22" s="75">
        <v>0.72388544188820136</v>
      </c>
      <c r="D22" s="75">
        <v>0.72388544188820136</v>
      </c>
      <c r="E22" s="75">
        <v>0.59502957661817335</v>
      </c>
      <c r="F22" s="75">
        <v>0.59502957661817335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4.3799999999999999E-2</v>
      </c>
    </row>
    <row r="27" spans="1:8" ht="15.75" customHeight="1" x14ac:dyDescent="0.25">
      <c r="B27" s="24" t="s">
        <v>39</v>
      </c>
      <c r="C27" s="75">
        <v>3.4000000000000002E-2</v>
      </c>
    </row>
    <row r="28" spans="1:8" ht="15.75" customHeight="1" x14ac:dyDescent="0.25">
      <c r="B28" s="24" t="s">
        <v>40</v>
      </c>
      <c r="C28" s="75">
        <v>4.3299999999999998E-2</v>
      </c>
    </row>
    <row r="29" spans="1:8" ht="15.75" customHeight="1" x14ac:dyDescent="0.25">
      <c r="B29" s="24" t="s">
        <v>41</v>
      </c>
      <c r="C29" s="75">
        <v>0.17760000000000001</v>
      </c>
    </row>
    <row r="30" spans="1:8" ht="15.75" customHeight="1" x14ac:dyDescent="0.25">
      <c r="B30" s="24" t="s">
        <v>42</v>
      </c>
      <c r="C30" s="75">
        <v>3.1899999999999998E-2</v>
      </c>
    </row>
    <row r="31" spans="1:8" ht="15.75" customHeight="1" x14ac:dyDescent="0.25">
      <c r="B31" s="24" t="s">
        <v>43</v>
      </c>
      <c r="C31" s="75">
        <v>9.35E-2</v>
      </c>
    </row>
    <row r="32" spans="1:8" ht="15.75" customHeight="1" x14ac:dyDescent="0.25">
      <c r="B32" s="24" t="s">
        <v>44</v>
      </c>
      <c r="C32" s="75">
        <v>7.8399999999999997E-2</v>
      </c>
    </row>
    <row r="33" spans="2:3" ht="15.75" customHeight="1" x14ac:dyDescent="0.25">
      <c r="B33" s="24" t="s">
        <v>45</v>
      </c>
      <c r="C33" s="75">
        <v>0.1575</v>
      </c>
    </row>
    <row r="34" spans="2:3" ht="15.75" customHeight="1" x14ac:dyDescent="0.25">
      <c r="B34" s="24" t="s">
        <v>46</v>
      </c>
      <c r="C34" s="75">
        <v>0.33999999999776487</v>
      </c>
    </row>
    <row r="35" spans="2:3" ht="15.75" customHeight="1" x14ac:dyDescent="0.25">
      <c r="B35" s="32" t="s">
        <v>129</v>
      </c>
      <c r="C35" s="70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0.70988800075199998</v>
      </c>
      <c r="D2" s="76">
        <v>0.70988800075199998</v>
      </c>
      <c r="E2" s="76">
        <v>0.68392966074794848</v>
      </c>
      <c r="F2" s="76">
        <v>0.59347989339008034</v>
      </c>
      <c r="G2" s="76">
        <v>0.57323324457506697</v>
      </c>
    </row>
    <row r="3" spans="1:15" ht="15.75" customHeight="1" x14ac:dyDescent="0.25">
      <c r="A3" s="5"/>
      <c r="B3" s="11" t="s">
        <v>118</v>
      </c>
      <c r="C3" s="76">
        <v>0.23411200024800002</v>
      </c>
      <c r="D3" s="76">
        <v>0.23411200024800002</v>
      </c>
      <c r="E3" s="76">
        <v>0.26007034025205161</v>
      </c>
      <c r="F3" s="76">
        <v>0.35052010760991953</v>
      </c>
      <c r="G3" s="76">
        <v>0.37076675642493301</v>
      </c>
    </row>
    <row r="4" spans="1:15" ht="15.75" customHeight="1" x14ac:dyDescent="0.25">
      <c r="A4" s="5"/>
      <c r="B4" s="11" t="s">
        <v>116</v>
      </c>
      <c r="C4" s="77">
        <v>3.6287999352000007E-2</v>
      </c>
      <c r="D4" s="77">
        <v>3.6287999352000007E-2</v>
      </c>
      <c r="E4" s="77">
        <v>4.0657533520547948E-2</v>
      </c>
      <c r="F4" s="77">
        <v>3.6964426217391301E-2</v>
      </c>
      <c r="G4" s="77">
        <v>3.7921259165354333E-2</v>
      </c>
    </row>
    <row r="5" spans="1:15" ht="15.75" customHeight="1" x14ac:dyDescent="0.25">
      <c r="A5" s="5"/>
      <c r="B5" s="11" t="s">
        <v>119</v>
      </c>
      <c r="C5" s="77">
        <v>1.9711999648000002E-2</v>
      </c>
      <c r="D5" s="77">
        <v>1.9711999648000002E-2</v>
      </c>
      <c r="E5" s="77">
        <v>1.5342465479452056E-2</v>
      </c>
      <c r="F5" s="77">
        <v>1.9035572782608694E-2</v>
      </c>
      <c r="G5" s="77">
        <v>1.8078739834645668E-2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0.8740860440713536</v>
      </c>
      <c r="D8" s="76">
        <v>0.8740860440713536</v>
      </c>
      <c r="E8" s="76">
        <v>0.88415937500000008</v>
      </c>
      <c r="F8" s="76">
        <v>0.89326974358974354</v>
      </c>
      <c r="G8" s="76">
        <v>0.90876782077393081</v>
      </c>
    </row>
    <row r="9" spans="1:15" ht="15.75" customHeight="1" x14ac:dyDescent="0.25">
      <c r="B9" s="7" t="s">
        <v>121</v>
      </c>
      <c r="C9" s="76">
        <v>9.7913955928646393E-2</v>
      </c>
      <c r="D9" s="76">
        <v>9.7913955928646393E-2</v>
      </c>
      <c r="E9" s="76">
        <v>9.4840625000000026E-2</v>
      </c>
      <c r="F9" s="76">
        <v>8.9730256410256434E-2</v>
      </c>
      <c r="G9" s="76">
        <v>7.6232179226069258E-2</v>
      </c>
    </row>
    <row r="10" spans="1:15" ht="15.75" customHeight="1" x14ac:dyDescent="0.25">
      <c r="B10" s="7" t="s">
        <v>122</v>
      </c>
      <c r="C10" s="77">
        <v>0.01</v>
      </c>
      <c r="D10" s="77">
        <v>0.01</v>
      </c>
      <c r="E10" s="77">
        <v>0.01</v>
      </c>
      <c r="F10" s="77">
        <v>0.01</v>
      </c>
      <c r="G10" s="77">
        <v>0.01</v>
      </c>
    </row>
    <row r="11" spans="1:15" ht="15.75" customHeight="1" x14ac:dyDescent="0.25">
      <c r="B11" s="7" t="s">
        <v>123</v>
      </c>
      <c r="C11" s="77">
        <v>1.8000000000000002E-2</v>
      </c>
      <c r="D11" s="77">
        <v>1.8000000000000002E-2</v>
      </c>
      <c r="E11" s="77">
        <v>1.1000000000000001E-2</v>
      </c>
      <c r="F11" s="77">
        <v>6.9999999999999993E-3</v>
      </c>
      <c r="G11" s="77">
        <v>5.0000000000000001E-3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0.11872693625000003</v>
      </c>
      <c r="D14" s="78">
        <v>0.10841147821199999</v>
      </c>
      <c r="E14" s="78">
        <v>0.10841147821199999</v>
      </c>
      <c r="F14" s="78">
        <v>0.15067343412</v>
      </c>
      <c r="G14" s="78">
        <v>0.15067343412</v>
      </c>
      <c r="H14" s="79">
        <v>0.247</v>
      </c>
      <c r="I14" s="79">
        <v>0.247</v>
      </c>
      <c r="J14" s="79">
        <v>0.247</v>
      </c>
      <c r="K14" s="79">
        <v>0.247</v>
      </c>
      <c r="L14" s="79">
        <v>0.25529584329499999</v>
      </c>
      <c r="M14" s="79">
        <v>0.22025854080250004</v>
      </c>
      <c r="N14" s="79">
        <v>0.18362068543900001</v>
      </c>
      <c r="O14" s="79">
        <v>0.18539668279900001</v>
      </c>
    </row>
    <row r="15" spans="1:15" ht="15.75" customHeight="1" x14ac:dyDescent="0.25">
      <c r="B15" s="16" t="s">
        <v>68</v>
      </c>
      <c r="C15" s="76">
        <f t="shared" ref="C15:O15" si="0">iron_deficiency_anaemia*C14</f>
        <v>6.4752453416517627E-2</v>
      </c>
      <c r="D15" s="76">
        <f t="shared" si="0"/>
        <v>5.9126508393653118E-2</v>
      </c>
      <c r="E15" s="76">
        <f t="shared" si="0"/>
        <v>5.9126508393653118E-2</v>
      </c>
      <c r="F15" s="76">
        <f t="shared" si="0"/>
        <v>8.2175745724778912E-2</v>
      </c>
      <c r="G15" s="76">
        <f t="shared" si="0"/>
        <v>8.2175745724778912E-2</v>
      </c>
      <c r="H15" s="76">
        <f t="shared" si="0"/>
        <v>0.13471126687040955</v>
      </c>
      <c r="I15" s="76">
        <f t="shared" si="0"/>
        <v>0.13471126687040955</v>
      </c>
      <c r="J15" s="76">
        <f t="shared" si="0"/>
        <v>0.13471126687040955</v>
      </c>
      <c r="K15" s="76">
        <f t="shared" si="0"/>
        <v>0.13471126687040955</v>
      </c>
      <c r="L15" s="76">
        <f t="shared" si="0"/>
        <v>0.13923573472477327</v>
      </c>
      <c r="M15" s="76">
        <f t="shared" si="0"/>
        <v>0.12012674927341122</v>
      </c>
      <c r="N15" s="76">
        <f t="shared" si="0"/>
        <v>0.10014483870081237</v>
      </c>
      <c r="O15" s="76">
        <f t="shared" si="0"/>
        <v>0.1011134494470638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0.57799999999999996</v>
      </c>
      <c r="D2" s="77">
        <v>0.20399999999999999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0.105</v>
      </c>
      <c r="D3" s="77">
        <v>0.16600000000000001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0.24100000000000002</v>
      </c>
      <c r="D4" s="77">
        <v>0.55000000000000004</v>
      </c>
      <c r="E4" s="77">
        <v>0.68099999999999994</v>
      </c>
      <c r="F4" s="77">
        <v>0.39799999999999996</v>
      </c>
      <c r="G4" s="77">
        <v>0</v>
      </c>
    </row>
    <row r="5" spans="1:7" x14ac:dyDescent="0.25">
      <c r="B5" s="43" t="s">
        <v>169</v>
      </c>
      <c r="C5" s="76">
        <f>1-SUM(C2:C4)</f>
        <v>7.6000000000000068E-2</v>
      </c>
      <c r="D5" s="76">
        <f t="shared" ref="D5:G5" si="0">1-SUM(D2:D4)</f>
        <v>7.999999999999996E-2</v>
      </c>
      <c r="E5" s="76">
        <f t="shared" si="0"/>
        <v>0.31900000000000006</v>
      </c>
      <c r="F5" s="76">
        <f t="shared" si="0"/>
        <v>0.60200000000000009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8.2540000000000002E-2</v>
      </c>
      <c r="D2" s="28">
        <v>8.1750000000000003E-2</v>
      </c>
      <c r="E2" s="28">
        <v>8.0920000000000006E-2</v>
      </c>
      <c r="F2" s="28">
        <v>8.0120000000000011E-2</v>
      </c>
      <c r="G2" s="28">
        <v>7.9369999999999996E-2</v>
      </c>
      <c r="H2" s="28">
        <v>7.8640000000000002E-2</v>
      </c>
      <c r="I2" s="28">
        <v>7.7960000000000002E-2</v>
      </c>
      <c r="J2" s="28">
        <v>7.7310000000000004E-2</v>
      </c>
      <c r="K2" s="28">
        <v>7.6689999999999994E-2</v>
      </c>
      <c r="L2" s="28">
        <v>7.6109999999999997E-2</v>
      </c>
      <c r="M2" s="28">
        <v>7.5560000000000002E-2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1.282E-2</v>
      </c>
      <c r="D4" s="28">
        <v>1.2549999999999999E-2</v>
      </c>
      <c r="E4" s="28">
        <v>1.238E-2</v>
      </c>
      <c r="F4" s="28">
        <v>1.221E-2</v>
      </c>
      <c r="G4" s="28">
        <v>1.206E-2</v>
      </c>
      <c r="H4" s="28">
        <v>1.1899999999999999E-2</v>
      </c>
      <c r="I4" s="28">
        <v>1.175E-2</v>
      </c>
      <c r="J4" s="28">
        <v>1.1599999999999999E-2</v>
      </c>
      <c r="K4" s="28">
        <v>1.145E-2</v>
      </c>
      <c r="L4" s="28">
        <v>1.1310000000000001E-2</v>
      </c>
      <c r="M4" s="28">
        <v>1.1169999999999999E-2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7.7659664008934828E-2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0.13471126687040955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0.11171511565247828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0.26633333333333331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0.49233333333333329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7.5629999999999997</v>
      </c>
      <c r="D13" s="28">
        <v>7.3890000000000002</v>
      </c>
      <c r="E13" s="28">
        <v>7.2249999999999996</v>
      </c>
      <c r="F13" s="28">
        <v>7.0679999999999996</v>
      </c>
      <c r="G13" s="28">
        <v>6.915</v>
      </c>
      <c r="H13" s="28">
        <v>6.7679999999999998</v>
      </c>
      <c r="I13" s="28">
        <v>6.6239999999999997</v>
      </c>
      <c r="J13" s="28">
        <v>6.4859999999999998</v>
      </c>
      <c r="K13" s="28">
        <v>6.3470000000000004</v>
      </c>
      <c r="L13" s="28">
        <v>6.2160000000000002</v>
      </c>
      <c r="M13" s="28">
        <v>6.0890000000000004</v>
      </c>
    </row>
    <row r="14" spans="1:13" x14ac:dyDescent="0.25">
      <c r="B14" s="16" t="s">
        <v>170</v>
      </c>
      <c r="C14" s="28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107.02019089473323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40.978199545296739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1182.4638102000422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1.7271046281025932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2.5776652597786267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2.5776652597786267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2.5776652597786267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2.5776652597786267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14.110498989092644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14.110498989092644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1.8172647889879923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27.02885669161574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17.591217247758358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24.926085555919201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4.9657873780366408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19.666377180581684</v>
      </c>
      <c r="E24" s="82" t="s">
        <v>201</v>
      </c>
    </row>
    <row r="25" spans="1:5" ht="15.75" customHeight="1" x14ac:dyDescent="0.25">
      <c r="A25" s="52" t="s">
        <v>87</v>
      </c>
      <c r="B25" s="81">
        <v>0.68099999999999994</v>
      </c>
      <c r="C25" s="81">
        <v>0.95</v>
      </c>
      <c r="D25" s="82">
        <v>19.673393630804441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7.6902021802411138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14.766126484927556</v>
      </c>
      <c r="E27" s="82" t="s">
        <v>201</v>
      </c>
    </row>
    <row r="28" spans="1:5" ht="15.75" customHeight="1" x14ac:dyDescent="0.25">
      <c r="A28" s="52" t="s">
        <v>84</v>
      </c>
      <c r="B28" s="81">
        <v>0.4</v>
      </c>
      <c r="C28" s="81">
        <v>0.95</v>
      </c>
      <c r="D28" s="82">
        <v>1.5635149374730359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225.46212730893362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307.68569549226834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307.68569549226834</v>
      </c>
      <c r="E31" s="82" t="s">
        <v>201</v>
      </c>
    </row>
    <row r="32" spans="1:5" ht="15.75" customHeight="1" x14ac:dyDescent="0.25">
      <c r="A32" s="52" t="s">
        <v>28</v>
      </c>
      <c r="B32" s="81">
        <v>0</v>
      </c>
      <c r="C32" s="81">
        <v>0.95</v>
      </c>
      <c r="D32" s="82">
        <v>4.0149037192341366</v>
      </c>
      <c r="E32" s="82" t="s">
        <v>201</v>
      </c>
    </row>
    <row r="33" spans="1:6" ht="15.75" customHeight="1" x14ac:dyDescent="0.25">
      <c r="A33" s="52" t="s">
        <v>83</v>
      </c>
      <c r="B33" s="81">
        <v>0.89400000000000002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0.27899999999999997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0.94499999999999995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0.97799999999999998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0.97499999999999998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1.3000000000000001E-2</v>
      </c>
      <c r="C38" s="81">
        <v>0.95</v>
      </c>
      <c r="D38" s="82">
        <v>2.6872643139370465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4.036025925348576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2020-06-17T04:27:58Z</dcterms:modified>
</cp:coreProperties>
</file>