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949BEF8-AC27-402D-B7B6-7EF332C9DB81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0" i="2"/>
  <c r="A14" i="2"/>
  <c r="A15" i="2"/>
  <c r="A37" i="2"/>
  <c r="A40" i="2"/>
  <c r="A36" i="2"/>
  <c r="A32" i="2"/>
  <c r="A28" i="2"/>
  <c r="A35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9" i="2"/>
  <c r="I21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I5" i="2" s="1"/>
  <c r="G6" i="2"/>
  <c r="G7" i="2"/>
  <c r="G8" i="2"/>
  <c r="I8" i="2"/>
  <c r="G9" i="2"/>
  <c r="G10" i="2"/>
  <c r="I10" i="2" s="1"/>
  <c r="G11" i="2"/>
  <c r="I11" i="2" s="1"/>
  <c r="G12" i="2"/>
  <c r="G13" i="2"/>
  <c r="I13" i="2" s="1"/>
  <c r="G14" i="2"/>
  <c r="G15" i="2"/>
  <c r="G2" i="2"/>
  <c r="I2" i="2" s="1"/>
  <c r="A31" i="2" l="1"/>
  <c r="A17" i="2"/>
  <c r="A38" i="2"/>
  <c r="I6" i="2"/>
  <c r="C6" i="51"/>
  <c r="A21" i="2"/>
  <c r="A16" i="2"/>
  <c r="C8" i="51"/>
  <c r="A39" i="2"/>
  <c r="A25" i="2"/>
  <c r="A18" i="2"/>
  <c r="I12" i="2"/>
  <c r="I3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<sst xmlns="http://schemas.openxmlformats.org/spreadsheetml/2006/main" count="1097" uniqueCount="272">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</sst>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20.100000000000001</v>
      </c>
    </row>
    <row r="38" spans="1:5" ht="15" customHeight="1" x14ac:dyDescent="0.25">
      <c r="B38" s="16" t="s">
        <v>91</v>
      </c>
      <c r="C38" s="71">
        <v>25</v>
      </c>
      <c r="D38" s="17"/>
      <c r="E38" s="18"/>
    </row>
    <row r="39" spans="1:5" ht="15" customHeight="1" x14ac:dyDescent="0.25">
      <c r="B39" s="16" t="s">
        <v>90</v>
      </c>
      <c r="C39" s="71">
        <v>29.9</v>
      </c>
      <c r="D39" s="17"/>
      <c r="E39" s="17"/>
    </row>
    <row r="40" spans="1:5" ht="15" customHeight="1" x14ac:dyDescent="0.25">
      <c r="B40" s="16" t="s">
        <v>171</v>
      </c>
      <c r="C40" s="71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2.3566718135375</v>
      </c>
      <c r="D51" s="17"/>
    </row>
    <row r="52" spans="1:4" ht="15" customHeight="1" x14ac:dyDescent="0.25">
      <c r="B52" s="16" t="s">
        <v>125</v>
      </c>
      <c r="C52" s="72">
        <v>2.54730635039</v>
      </c>
    </row>
    <row r="53" spans="1:4" ht="15.75" customHeight="1" x14ac:dyDescent="0.25">
      <c r="B53" s="16" t="s">
        <v>126</v>
      </c>
      <c r="C53" s="72">
        <v>2.54730635039</v>
      </c>
    </row>
    <row r="54" spans="1:4" ht="15.75" customHeight="1" x14ac:dyDescent="0.25">
      <c r="B54" s="16" t="s">
        <v>127</v>
      </c>
      <c r="C54" s="72">
        <v>2.1548900888000002</v>
      </c>
    </row>
    <row r="55" spans="1:4" ht="15.75" customHeight="1" x14ac:dyDescent="0.25">
      <c r="B55" s="16" t="s">
        <v>128</v>
      </c>
      <c r="C55" s="72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9.5122406600000001E-2</v>
      </c>
      <c r="C3" s="26">
        <f>frac_mam_1_5months * 2.6</f>
        <v>9.5122406600000001E-2</v>
      </c>
      <c r="D3" s="26">
        <f>frac_mam_6_11months * 2.6</f>
        <v>4.2445656759999999E-2</v>
      </c>
      <c r="E3" s="26">
        <f>frac_mam_12_23months * 2.6</f>
        <v>2.8322090940000003E-2</v>
      </c>
      <c r="F3" s="26">
        <f>frac_mam_24_59months * 2.6</f>
        <v>3.4455400199999993E-2</v>
      </c>
    </row>
    <row r="4" spans="1:6" ht="15.75" customHeight="1" x14ac:dyDescent="0.25">
      <c r="A4" s="3" t="s">
        <v>66</v>
      </c>
      <c r="B4" s="26">
        <f>frac_sam_1month * 2.6</f>
        <v>7.5823547800000002E-2</v>
      </c>
      <c r="C4" s="26">
        <f>frac_sam_1_5months * 2.6</f>
        <v>7.5823547800000002E-2</v>
      </c>
      <c r="D4" s="26">
        <f>frac_sam_6_11months * 2.6</f>
        <v>2.9216626400000003E-3</v>
      </c>
      <c r="E4" s="26">
        <f>frac_sam_12_23months * 2.6</f>
        <v>1.8131461660000001E-2</v>
      </c>
      <c r="F4" s="26">
        <f>frac_sam_24_59months * 2.6</f>
        <v>1.9514197733333332E-2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1.6E-2</v>
      </c>
      <c r="E2" s="87">
        <f>food_insecure</f>
        <v>1.6E-2</v>
      </c>
      <c r="F2" s="87">
        <f>food_insecure</f>
        <v>1.6E-2</v>
      </c>
      <c r="G2" s="87">
        <f>food_insecure</f>
        <v>1.6E-2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1.6E-2</v>
      </c>
      <c r="F5" s="87">
        <f>food_insecure</f>
        <v>1.6E-2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9.064122359759616E-2</v>
      </c>
      <c r="D7" s="87">
        <f>diarrhoea_1_5mo/26</f>
        <v>9.7973321168846147E-2</v>
      </c>
      <c r="E7" s="87">
        <f>diarrhoea_6_11mo/26</f>
        <v>9.7973321168846147E-2</v>
      </c>
      <c r="F7" s="87">
        <f>diarrhoea_12_23mo/26</f>
        <v>8.2880388030769234E-2</v>
      </c>
      <c r="G7" s="87">
        <f>diarrhoea_24_59mo/26</f>
        <v>8.2880388030769234E-2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1.6E-2</v>
      </c>
      <c r="F8" s="87">
        <f>food_insecure</f>
        <v>1.6E-2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0.7340000000000001</v>
      </c>
      <c r="E9" s="87">
        <f>IF(ISBLANK(comm_deliv), frac_children_health_facility,1)</f>
        <v>0.7340000000000001</v>
      </c>
      <c r="F9" s="87">
        <f>IF(ISBLANK(comm_deliv), frac_children_health_facility,1)</f>
        <v>0.7340000000000001</v>
      </c>
      <c r="G9" s="87">
        <f>IF(ISBLANK(comm_deliv), frac_children_health_facility,1)</f>
        <v>0.7340000000000001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9.064122359759616E-2</v>
      </c>
      <c r="D11" s="87">
        <f>diarrhoea_1_5mo/26</f>
        <v>9.7973321168846147E-2</v>
      </c>
      <c r="E11" s="87">
        <f>diarrhoea_6_11mo/26</f>
        <v>9.7973321168846147E-2</v>
      </c>
      <c r="F11" s="87">
        <f>diarrhoea_12_23mo/26</f>
        <v>8.2880388030769234E-2</v>
      </c>
      <c r="G11" s="87">
        <f>diarrhoea_24_59mo/26</f>
        <v>8.2880388030769234E-2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1.6E-2</v>
      </c>
      <c r="I14" s="87">
        <f>food_insecure</f>
        <v>1.6E-2</v>
      </c>
      <c r="J14" s="87">
        <f>food_insecure</f>
        <v>1.6E-2</v>
      </c>
      <c r="K14" s="87">
        <f>food_insecure</f>
        <v>1.6E-2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0.92900000000000005</v>
      </c>
      <c r="I17" s="87">
        <f>frac_PW_health_facility</f>
        <v>0.92900000000000005</v>
      </c>
      <c r="J17" s="87">
        <f>frac_PW_health_facility</f>
        <v>0.92900000000000005</v>
      </c>
      <c r="K17" s="87">
        <f>frac_PW_health_facility</f>
        <v>0.92900000000000005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0.159</v>
      </c>
      <c r="M23" s="87">
        <f>famplan_unmet_need</f>
        <v>0.159</v>
      </c>
      <c r="N23" s="87">
        <f>famplan_unmet_need</f>
        <v>0.159</v>
      </c>
      <c r="O23" s="87">
        <f>famplan_unmet_need</f>
        <v>0.159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0.12734565169067383</v>
      </c>
      <c r="M24" s="87">
        <f>(1-food_insecure)*(0.49)+food_insecure*(0.7)</f>
        <v>0.49335999999999997</v>
      </c>
      <c r="N24" s="87">
        <f>(1-food_insecure)*(0.49)+food_insecure*(0.7)</f>
        <v>0.49335999999999997</v>
      </c>
      <c r="O24" s="87">
        <f>(1-food_insecure)*(0.49)+food_insecure*(0.7)</f>
        <v>0.49335999999999997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5.4576707867431642E-2</v>
      </c>
      <c r="M25" s="87">
        <f>(1-food_insecure)*(0.21)+food_insecure*(0.3)</f>
        <v>0.21143999999999999</v>
      </c>
      <c r="N25" s="87">
        <f>(1-food_insecure)*(0.21)+food_insecure*(0.3)</f>
        <v>0.21143999999999999</v>
      </c>
      <c r="O25" s="87">
        <f>(1-food_insecure)*(0.21)+food_insecure*(0.3)</f>
        <v>0.21143999999999999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7.6196765808105471E-2</v>
      </c>
      <c r="M26" s="87">
        <f>(1-food_insecure)*(0.3)</f>
        <v>0.29519999999999996</v>
      </c>
      <c r="N26" s="87">
        <f>(1-food_insecure)*(0.3)</f>
        <v>0.29519999999999996</v>
      </c>
      <c r="O26" s="87">
        <f>(1-food_insecure)*(0.3)</f>
        <v>0.29519999999999996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0.74188087463378904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209541.31200000001</v>
      </c>
      <c r="C2" s="74">
        <v>499000</v>
      </c>
      <c r="D2" s="74">
        <v>921000</v>
      </c>
      <c r="E2" s="74">
        <v>804000</v>
      </c>
      <c r="F2" s="74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243555.5493564776</v>
      </c>
      <c r="I2" s="22">
        <f>G2-H2</f>
        <v>2629444.4506435222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208394.54240000003</v>
      </c>
      <c r="C3" s="74">
        <v>501000</v>
      </c>
      <c r="D3" s="74">
        <v>924000</v>
      </c>
      <c r="E3" s="74">
        <v>813000</v>
      </c>
      <c r="F3" s="74">
        <v>660000</v>
      </c>
      <c r="G3" s="22">
        <f t="shared" si="0"/>
        <v>2898000</v>
      </c>
      <c r="H3" s="22">
        <f t="shared" si="1"/>
        <v>242222.62795187504</v>
      </c>
      <c r="I3" s="22">
        <f t="shared" ref="I3:I15" si="3">G3-H3</f>
        <v>2655777.3720481251</v>
      </c>
    </row>
    <row r="4" spans="1:9" ht="15.75" customHeight="1" x14ac:dyDescent="0.25">
      <c r="A4" s="7">
        <f t="shared" si="2"/>
        <v>2022</v>
      </c>
      <c r="B4" s="73">
        <v>207129.72000000003</v>
      </c>
      <c r="C4" s="74">
        <v>502000</v>
      </c>
      <c r="D4" s="74">
        <v>926000</v>
      </c>
      <c r="E4" s="74">
        <v>822000</v>
      </c>
      <c r="F4" s="74">
        <v>672000</v>
      </c>
      <c r="G4" s="22">
        <f t="shared" si="0"/>
        <v>2922000</v>
      </c>
      <c r="H4" s="22">
        <f t="shared" si="1"/>
        <v>240752.49057643293</v>
      </c>
      <c r="I4" s="22">
        <f t="shared" si="3"/>
        <v>2681247.509423567</v>
      </c>
    </row>
    <row r="5" spans="1:9" ht="15.75" customHeight="1" x14ac:dyDescent="0.25">
      <c r="A5" s="7">
        <f t="shared" si="2"/>
        <v>2023</v>
      </c>
      <c r="B5" s="73">
        <v>205749.42960000006</v>
      </c>
      <c r="C5" s="74">
        <v>503000</v>
      </c>
      <c r="D5" s="74">
        <v>929000</v>
      </c>
      <c r="E5" s="74">
        <v>830000</v>
      </c>
      <c r="F5" s="74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7">
        <f t="shared" si="2"/>
        <v>2024</v>
      </c>
      <c r="B6" s="73">
        <v>204291.68640000006</v>
      </c>
      <c r="C6" s="74">
        <v>504000</v>
      </c>
      <c r="D6" s="74">
        <v>932000</v>
      </c>
      <c r="E6" s="74">
        <v>836000</v>
      </c>
      <c r="F6" s="74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7">
        <f t="shared" si="2"/>
        <v>2025</v>
      </c>
      <c r="B7" s="73">
        <v>202722.49600000001</v>
      </c>
      <c r="C7" s="74">
        <v>505000</v>
      </c>
      <c r="D7" s="74">
        <v>936000</v>
      </c>
      <c r="E7" s="74">
        <v>842000</v>
      </c>
      <c r="F7" s="74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7">
        <f t="shared" si="2"/>
        <v>2026</v>
      </c>
      <c r="B8" s="73">
        <v>201474.48000000004</v>
      </c>
      <c r="C8" s="74">
        <v>505000</v>
      </c>
      <c r="D8" s="74">
        <v>941000</v>
      </c>
      <c r="E8" s="74">
        <v>847000</v>
      </c>
      <c r="F8" s="74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7">
        <f t="shared" si="2"/>
        <v>2027</v>
      </c>
      <c r="B9" s="73">
        <v>200143.22400000002</v>
      </c>
      <c r="C9" s="74">
        <v>505000</v>
      </c>
      <c r="D9" s="74">
        <v>947000</v>
      </c>
      <c r="E9" s="74">
        <v>852000</v>
      </c>
      <c r="F9" s="74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7">
        <f t="shared" si="2"/>
        <v>2028</v>
      </c>
      <c r="B10" s="73">
        <v>198713.56800000006</v>
      </c>
      <c r="C10" s="74">
        <v>505000</v>
      </c>
      <c r="D10" s="74">
        <v>952000</v>
      </c>
      <c r="E10" s="74">
        <v>856000</v>
      </c>
      <c r="F10" s="74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7">
        <f t="shared" si="2"/>
        <v>2029</v>
      </c>
      <c r="B11" s="73">
        <v>197204.20000000007</v>
      </c>
      <c r="C11" s="74">
        <v>505000</v>
      </c>
      <c r="D11" s="74">
        <v>957000</v>
      </c>
      <c r="E11" s="74">
        <v>858000</v>
      </c>
      <c r="F11" s="74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7">
        <f t="shared" si="2"/>
        <v>2030</v>
      </c>
      <c r="B12" s="73">
        <v>195600.46400000001</v>
      </c>
      <c r="C12" s="74">
        <v>504000</v>
      </c>
      <c r="D12" s="74">
        <v>961000</v>
      </c>
      <c r="E12" s="74">
        <v>861000</v>
      </c>
      <c r="F12" s="74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7" t="str">
        <f t="shared" si="2"/>
        <v/>
      </c>
      <c r="B13" s="73">
        <v>496000</v>
      </c>
      <c r="C13" s="74">
        <v>918000</v>
      </c>
      <c r="D13" s="74">
        <v>794000</v>
      </c>
      <c r="E13" s="74">
        <v>639000</v>
      </c>
      <c r="F13" s="74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1.30875965E-2</v>
      </c>
    </row>
    <row r="4" spans="1:8" ht="15.75" customHeight="1" x14ac:dyDescent="0.25">
      <c r="B4" s="24" t="s">
        <v>7</v>
      </c>
      <c r="C4" s="75">
        <v>0.32118576809106147</v>
      </c>
    </row>
    <row r="5" spans="1:8" ht="15.75" customHeight="1" x14ac:dyDescent="0.25">
      <c r="B5" s="24" t="s">
        <v>8</v>
      </c>
      <c r="C5" s="75">
        <v>4.7663566897174124E-2</v>
      </c>
    </row>
    <row r="6" spans="1:8" ht="15.75" customHeight="1" x14ac:dyDescent="0.25">
      <c r="B6" s="24" t="s">
        <v>10</v>
      </c>
      <c r="C6" s="75">
        <v>6.7183669167983628E-2</v>
      </c>
    </row>
    <row r="7" spans="1:8" ht="15.75" customHeight="1" x14ac:dyDescent="0.25">
      <c r="B7" s="24" t="s">
        <v>13</v>
      </c>
      <c r="C7" s="75">
        <v>0.26597109984175876</v>
      </c>
    </row>
    <row r="8" spans="1:8" ht="15.75" customHeight="1" x14ac:dyDescent="0.25">
      <c r="B8" s="24" t="s">
        <v>14</v>
      </c>
      <c r="C8" s="75">
        <v>7.9322187699953927E-4</v>
      </c>
    </row>
    <row r="9" spans="1:8" ht="15.75" customHeight="1" x14ac:dyDescent="0.25">
      <c r="B9" s="24" t="s">
        <v>27</v>
      </c>
      <c r="C9" s="75">
        <v>0.11567152054124144</v>
      </c>
    </row>
    <row r="10" spans="1:8" ht="15.75" customHeight="1" x14ac:dyDescent="0.25">
      <c r="B10" s="24" t="s">
        <v>15</v>
      </c>
      <c r="C10" s="75">
        <v>0.168443557083781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0.10083646965032698</v>
      </c>
      <c r="D14" s="75">
        <v>0.10083646965032698</v>
      </c>
      <c r="E14" s="75">
        <v>5.57574325609159E-2</v>
      </c>
      <c r="F14" s="75">
        <v>5.57574325609159E-2</v>
      </c>
    </row>
    <row r="15" spans="1:8" ht="15.75" customHeight="1" x14ac:dyDescent="0.25">
      <c r="B15" s="24" t="s">
        <v>16</v>
      </c>
      <c r="C15" s="75">
        <v>0.17844315980761</v>
      </c>
      <c r="D15" s="75">
        <v>0.17844315980761</v>
      </c>
      <c r="E15" s="75">
        <v>0.123433050809554</v>
      </c>
      <c r="F15" s="75">
        <v>0.123433050809554</v>
      </c>
    </row>
    <row r="16" spans="1:8" ht="15.75" customHeight="1" x14ac:dyDescent="0.25">
      <c r="B16" s="24" t="s">
        <v>17</v>
      </c>
      <c r="C16" s="75">
        <v>4.0329653976299201E-2</v>
      </c>
      <c r="D16" s="75">
        <v>4.0329653976299201E-2</v>
      </c>
      <c r="E16" s="75">
        <v>3.7885113863223997E-2</v>
      </c>
      <c r="F16" s="75">
        <v>3.7885113863223997E-2</v>
      </c>
    </row>
    <row r="17" spans="1:8" ht="15.75" customHeight="1" x14ac:dyDescent="0.25">
      <c r="B17" s="24" t="s">
        <v>18</v>
      </c>
      <c r="C17" s="75">
        <v>5.1774448282067909E-8</v>
      </c>
      <c r="D17" s="75">
        <v>5.1774448282067909E-8</v>
      </c>
      <c r="E17" s="75">
        <v>2.1159523602129199E-7</v>
      </c>
      <c r="F17" s="75">
        <v>2.1159523602129199E-7</v>
      </c>
    </row>
    <row r="18" spans="1:8" ht="15.75" customHeight="1" x14ac:dyDescent="0.25">
      <c r="B18" s="24" t="s">
        <v>19</v>
      </c>
      <c r="C18" s="75">
        <v>1.6279521823959298E-6</v>
      </c>
      <c r="D18" s="75">
        <v>1.6279521823959298E-6</v>
      </c>
      <c r="E18" s="75">
        <v>6.2762247081276E-6</v>
      </c>
      <c r="F18" s="75">
        <v>6.2762247081276E-6</v>
      </c>
    </row>
    <row r="19" spans="1:8" ht="15.75" customHeight="1" x14ac:dyDescent="0.25">
      <c r="B19" s="24" t="s">
        <v>20</v>
      </c>
      <c r="C19" s="75">
        <v>4.4102079908451094E-2</v>
      </c>
      <c r="D19" s="75">
        <v>4.4102079908451094E-2</v>
      </c>
      <c r="E19" s="75">
        <v>7.3229531232661099E-2</v>
      </c>
      <c r="F19" s="75">
        <v>7.3229531232661099E-2</v>
      </c>
    </row>
    <row r="20" spans="1:8" ht="15.75" customHeight="1" x14ac:dyDescent="0.25">
      <c r="B20" s="24" t="s">
        <v>21</v>
      </c>
      <c r="C20" s="75">
        <v>2.85869520852104E-2</v>
      </c>
      <c r="D20" s="75">
        <v>2.85869520852104E-2</v>
      </c>
      <c r="E20" s="75">
        <v>7.4847855940266602E-3</v>
      </c>
      <c r="F20" s="75">
        <v>7.4847855940266602E-3</v>
      </c>
    </row>
    <row r="21" spans="1:8" ht="15.75" customHeight="1" x14ac:dyDescent="0.25">
      <c r="B21" s="24" t="s">
        <v>22</v>
      </c>
      <c r="C21" s="75">
        <v>7.8328035222155895E-2</v>
      </c>
      <c r="D21" s="75">
        <v>7.8328035222155895E-2</v>
      </c>
      <c r="E21" s="75">
        <v>0.24951644048768501</v>
      </c>
      <c r="F21" s="75">
        <v>0.24951644048768501</v>
      </c>
    </row>
    <row r="22" spans="1:8" ht="15.75" customHeight="1" x14ac:dyDescent="0.25">
      <c r="B22" s="24" t="s">
        <v>23</v>
      </c>
      <c r="C22" s="75">
        <v>0.52937196962331567</v>
      </c>
      <c r="D22" s="75">
        <v>0.52937196962331567</v>
      </c>
      <c r="E22" s="75">
        <v>0.45268715763198919</v>
      </c>
      <c r="F22" s="75">
        <v>0.45268715763198919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5.8899999999999994E-2</v>
      </c>
    </row>
    <row r="27" spans="1:8" ht="15.75" customHeight="1" x14ac:dyDescent="0.25">
      <c r="B27" s="24" t="s">
        <v>39</v>
      </c>
      <c r="C27" s="75">
        <v>4.7300000000000002E-2</v>
      </c>
    </row>
    <row r="28" spans="1:8" ht="15.75" customHeight="1" x14ac:dyDescent="0.25">
      <c r="B28" s="24" t="s">
        <v>40</v>
      </c>
      <c r="C28" s="75">
        <v>4.6600000000000003E-2</v>
      </c>
    </row>
    <row r="29" spans="1:8" ht="15.75" customHeight="1" x14ac:dyDescent="0.25">
      <c r="B29" s="24" t="s">
        <v>41</v>
      </c>
      <c r="C29" s="75">
        <v>0.21679999999999999</v>
      </c>
    </row>
    <row r="30" spans="1:8" ht="15.75" customHeight="1" x14ac:dyDescent="0.25">
      <c r="B30" s="24" t="s">
        <v>42</v>
      </c>
      <c r="C30" s="75">
        <v>7.5399999999999995E-2</v>
      </c>
    </row>
    <row r="31" spans="1:8" ht="15.75" customHeight="1" x14ac:dyDescent="0.25">
      <c r="B31" s="24" t="s">
        <v>43</v>
      </c>
      <c r="C31" s="75">
        <v>9.5100000000000004E-2</v>
      </c>
    </row>
    <row r="32" spans="1:8" ht="15.75" customHeight="1" x14ac:dyDescent="0.25">
      <c r="B32" s="24" t="s">
        <v>44</v>
      </c>
      <c r="C32" s="75">
        <v>2.7400000000000001E-2</v>
      </c>
    </row>
    <row r="33" spans="2:3" ht="15.75" customHeight="1" x14ac:dyDescent="0.25">
      <c r="B33" s="24" t="s">
        <v>45</v>
      </c>
      <c r="C33" s="75">
        <v>0.17760000000000001</v>
      </c>
    </row>
    <row r="34" spans="2:3" ht="15.75" customHeight="1" x14ac:dyDescent="0.25">
      <c r="B34" s="24" t="s">
        <v>46</v>
      </c>
      <c r="C34" s="75">
        <v>0.25490000000223517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0.74921119567494587</v>
      </c>
      <c r="D2" s="76">
        <v>0.74921119567494587</v>
      </c>
      <c r="E2" s="76">
        <v>0.79037733099999996</v>
      </c>
      <c r="F2" s="76">
        <v>0.71283207347391786</v>
      </c>
      <c r="G2" s="76">
        <v>0.74142418037234048</v>
      </c>
    </row>
    <row r="3" spans="1:15" ht="15.75" customHeight="1" x14ac:dyDescent="0.25">
      <c r="A3" s="5"/>
      <c r="B3" s="11" t="s">
        <v>118</v>
      </c>
      <c r="C3" s="76">
        <v>0.16968889332505399</v>
      </c>
      <c r="D3" s="76">
        <v>0.16968889332505399</v>
      </c>
      <c r="E3" s="76">
        <v>0.15026184999999997</v>
      </c>
      <c r="F3" s="76">
        <v>0.18168282652608214</v>
      </c>
      <c r="G3" s="76">
        <v>0.1978463446276596</v>
      </c>
    </row>
    <row r="4" spans="1:15" ht="15.75" customHeight="1" x14ac:dyDescent="0.25">
      <c r="A4" s="5"/>
      <c r="B4" s="11" t="s">
        <v>116</v>
      </c>
      <c r="C4" s="77">
        <v>6.2468850364864853E-2</v>
      </c>
      <c r="D4" s="77">
        <v>6.2468850364864853E-2</v>
      </c>
      <c r="E4" s="77">
        <v>3.9733451427419353E-2</v>
      </c>
      <c r="F4" s="77">
        <v>7.4428573096446696E-2</v>
      </c>
      <c r="G4" s="77">
        <v>4.3473012158469951E-2</v>
      </c>
    </row>
    <row r="5" spans="1:15" ht="15.75" customHeight="1" x14ac:dyDescent="0.25">
      <c r="A5" s="5"/>
      <c r="B5" s="11" t="s">
        <v>119</v>
      </c>
      <c r="C5" s="77">
        <v>1.8631060635135133E-2</v>
      </c>
      <c r="D5" s="77">
        <v>1.8631060635135133E-2</v>
      </c>
      <c r="E5" s="77">
        <v>1.9627367572580642E-2</v>
      </c>
      <c r="F5" s="77">
        <v>3.1056526903553306E-2</v>
      </c>
      <c r="G5" s="77">
        <v>1.7256462841530054E-2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0.82610668135048237</v>
      </c>
      <c r="D8" s="76">
        <v>0.82610668135048237</v>
      </c>
      <c r="E8" s="76">
        <v>0.88940399136391446</v>
      </c>
      <c r="F8" s="76">
        <v>0.90543521637018265</v>
      </c>
      <c r="G8" s="76">
        <v>0.88659795674126818</v>
      </c>
    </row>
    <row r="9" spans="1:15" ht="15.75" customHeight="1" x14ac:dyDescent="0.25">
      <c r="B9" s="7" t="s">
        <v>121</v>
      </c>
      <c r="C9" s="76">
        <v>0.10814487464951769</v>
      </c>
      <c r="D9" s="76">
        <v>0.10814487464951769</v>
      </c>
      <c r="E9" s="76">
        <v>9.3147039636085643E-2</v>
      </c>
      <c r="F9" s="76">
        <v>7.6698032629817448E-2</v>
      </c>
      <c r="G9" s="76">
        <v>9.2644505592065121E-2</v>
      </c>
    </row>
    <row r="10" spans="1:15" ht="15.75" customHeight="1" x14ac:dyDescent="0.25">
      <c r="B10" s="7" t="s">
        <v>122</v>
      </c>
      <c r="C10" s="77">
        <v>3.6585540999999999E-2</v>
      </c>
      <c r="D10" s="77">
        <v>3.6585540999999999E-2</v>
      </c>
      <c r="E10" s="77">
        <v>1.63252526E-2</v>
      </c>
      <c r="F10" s="77">
        <v>1.08931119E-2</v>
      </c>
      <c r="G10" s="77">
        <v>1.3252076999999996E-2</v>
      </c>
    </row>
    <row r="11" spans="1:15" ht="15.75" customHeight="1" x14ac:dyDescent="0.25">
      <c r="B11" s="7" t="s">
        <v>123</v>
      </c>
      <c r="C11" s="77">
        <v>2.9162903E-2</v>
      </c>
      <c r="D11" s="77">
        <v>2.9162903E-2</v>
      </c>
      <c r="E11" s="77">
        <v>1.1237164E-3</v>
      </c>
      <c r="F11" s="77">
        <v>6.9736390999999998E-3</v>
      </c>
      <c r="G11" s="77">
        <v>7.5054606666666666E-3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0.50174759925000001</v>
      </c>
      <c r="D14" s="78">
        <v>0.46968953879899999</v>
      </c>
      <c r="E14" s="78">
        <v>0.46968953879899999</v>
      </c>
      <c r="F14" s="78">
        <v>0.20441530939300001</v>
      </c>
      <c r="G14" s="78">
        <v>0.20441530939300001</v>
      </c>
      <c r="H14" s="79">
        <v>0.34200000000000003</v>
      </c>
      <c r="I14" s="79">
        <v>0.32600000000000001</v>
      </c>
      <c r="J14" s="79">
        <v>0.32600000000000001</v>
      </c>
      <c r="K14" s="79">
        <v>0.32600000000000001</v>
      </c>
      <c r="L14" s="79">
        <v>0.33786227769499999</v>
      </c>
      <c r="M14" s="79">
        <v>0.36249104461750004</v>
      </c>
      <c r="N14" s="79">
        <v>0.34155695211799997</v>
      </c>
      <c r="O14" s="79">
        <v>0.30438345557000002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0.25100033018771017</v>
      </c>
      <c r="D15" s="76">
        <f t="shared" si="0"/>
        <v>0.23496321556990951</v>
      </c>
      <c r="E15" s="76">
        <f t="shared" si="0"/>
        <v>0.23496321556990951</v>
      </c>
      <c r="F15" s="76">
        <f t="shared" si="0"/>
        <v>0.10225920408938746</v>
      </c>
      <c r="G15" s="76">
        <f t="shared" si="0"/>
        <v>0.10225920408938746</v>
      </c>
      <c r="H15" s="76">
        <f t="shared" si="0"/>
        <v>0.17108624545989173</v>
      </c>
      <c r="I15" s="76">
        <f t="shared" si="0"/>
        <v>0.16308221058457517</v>
      </c>
      <c r="J15" s="76">
        <f t="shared" si="0"/>
        <v>0.16308221058457517</v>
      </c>
      <c r="K15" s="76">
        <f t="shared" si="0"/>
        <v>0.16308221058457517</v>
      </c>
      <c r="L15" s="76">
        <f t="shared" si="0"/>
        <v>0.16901634085779202</v>
      </c>
      <c r="M15" s="76">
        <f t="shared" si="0"/>
        <v>0.18133693519427535</v>
      </c>
      <c r="N15" s="76">
        <f t="shared" si="0"/>
        <v>0.17086460979120652</v>
      </c>
      <c r="O15" s="76">
        <f t="shared" si="0"/>
        <v>0.15226848711572827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6.7000000000000004E-2</v>
      </c>
      <c r="D2" s="77">
        <v>6.7000000000000004E-2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0.109</v>
      </c>
      <c r="D3" s="77">
        <v>9.5000000000000001E-2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0.121</v>
      </c>
      <c r="D4" s="77">
        <v>0.121</v>
      </c>
      <c r="E4" s="77">
        <v>0.188</v>
      </c>
      <c r="F4" s="77">
        <v>0.42149999999999999</v>
      </c>
      <c r="G4" s="77">
        <v>0</v>
      </c>
    </row>
    <row r="5" spans="1:7" x14ac:dyDescent="0.25">
      <c r="B5" s="43" t="s">
        <v>169</v>
      </c>
      <c r="C5" s="76">
        <f>1-SUM(C2:C4)</f>
        <v>0.70300000000000007</v>
      </c>
      <c r="D5" s="76">
        <f t="shared" ref="D5:G5" si="0">1-SUM(D2:D4)</f>
        <v>0.71699999999999997</v>
      </c>
      <c r="E5" s="76">
        <f t="shared" si="0"/>
        <v>0.81200000000000006</v>
      </c>
      <c r="F5" s="76">
        <f t="shared" si="0"/>
        <v>0.57850000000000001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9.2189999999999994E-2</v>
      </c>
      <c r="D2" s="28">
        <v>9.0700000000000003E-2</v>
      </c>
      <c r="E2" s="28">
        <v>8.925000000000001E-2</v>
      </c>
      <c r="F2" s="28">
        <v>8.7840000000000001E-2</v>
      </c>
      <c r="G2" s="28">
        <v>8.6460000000000009E-2</v>
      </c>
      <c r="H2" s="28">
        <v>8.5129999999999997E-2</v>
      </c>
      <c r="I2" s="28">
        <v>8.3829999999999988E-2</v>
      </c>
      <c r="J2" s="28">
        <v>8.2560000000000008E-2</v>
      </c>
      <c r="K2" s="28">
        <v>8.1329999999999986E-2</v>
      </c>
      <c r="L2" s="28">
        <v>8.0139999999999989E-2</v>
      </c>
      <c r="M2" s="28">
        <v>7.8979999999999995E-2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2.0449999999999999E-2</v>
      </c>
      <c r="D4" s="28">
        <v>2.0320000000000001E-2</v>
      </c>
      <c r="E4" s="28">
        <v>2.0299999999999999E-2</v>
      </c>
      <c r="F4" s="28">
        <v>2.0279999999999999E-2</v>
      </c>
      <c r="G4" s="28">
        <v>2.027E-2</v>
      </c>
      <c r="H4" s="28">
        <v>2.027E-2</v>
      </c>
      <c r="I4" s="28">
        <v>2.027E-2</v>
      </c>
      <c r="J4" s="28">
        <v>2.0279999999999999E-2</v>
      </c>
      <c r="K4" s="28">
        <v>2.0299999999999999E-2</v>
      </c>
      <c r="L4" s="28">
        <v>2.0320000000000001E-2</v>
      </c>
      <c r="M4" s="28">
        <v>2.035E-2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0.12906729162912187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0.1642256441381918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0.16827948643717319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6.7000000000000004E-2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0.34366666666666662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26.448</v>
      </c>
      <c r="D13" s="28">
        <v>25.657</v>
      </c>
      <c r="E13" s="28">
        <v>24.931999999999999</v>
      </c>
      <c r="F13" s="28">
        <v>24.257000000000001</v>
      </c>
      <c r="G13" s="28">
        <v>23.634</v>
      </c>
      <c r="H13" s="28">
        <v>23.044</v>
      </c>
      <c r="I13" s="28">
        <v>22.483000000000001</v>
      </c>
      <c r="J13" s="28">
        <v>22</v>
      </c>
      <c r="K13" s="28">
        <v>21.451000000000001</v>
      </c>
      <c r="L13" s="28">
        <v>21.004000000000001</v>
      </c>
      <c r="M13" s="28">
        <v>20.594000000000001</v>
      </c>
    </row>
    <row r="14" spans="1:13" x14ac:dyDescent="0.25">
      <c r="B14" s="16" t="s">
        <v>170</v>
      </c>
      <c r="C14" s="28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74.474474607257392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40.248726453010633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672.22235357576801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1.3713787431614179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1.8481921674925312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1.8481921674925312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1.8481921674925312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1.8481921674925312</v>
      </c>
      <c r="E13" s="82" t="s">
        <v>201</v>
      </c>
    </row>
    <row r="14" spans="1:5" ht="15.75" customHeight="1" x14ac:dyDescent="0.25">
      <c r="A14" s="11" t="s">
        <v>187</v>
      </c>
      <c r="B14" s="81">
        <v>0.81499999999999995</v>
      </c>
      <c r="C14" s="81">
        <v>0.95</v>
      </c>
      <c r="D14" s="82">
        <v>13.381025896806548</v>
      </c>
      <c r="E14" s="82" t="s">
        <v>201</v>
      </c>
    </row>
    <row r="15" spans="1:5" ht="15.75" customHeight="1" x14ac:dyDescent="0.25">
      <c r="A15" s="11" t="s">
        <v>207</v>
      </c>
      <c r="B15" s="81">
        <v>0.81499999999999995</v>
      </c>
      <c r="C15" s="81">
        <v>0.95</v>
      </c>
      <c r="D15" s="82">
        <v>13.381025896806548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1.0877916967018968</v>
      </c>
      <c r="E17" s="82" t="s">
        <v>201</v>
      </c>
    </row>
    <row r="18" spans="1:5" ht="15.9" customHeight="1" x14ac:dyDescent="0.25">
      <c r="A18" s="52" t="s">
        <v>173</v>
      </c>
      <c r="B18" s="81">
        <v>0.68500000000000005</v>
      </c>
      <c r="C18" s="81">
        <v>0.95</v>
      </c>
      <c r="D18" s="82">
        <v>15.41953529560689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14.364074593948059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23.284771098275488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4.5098666953578315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18.944297777473768</v>
      </c>
      <c r="E24" s="82" t="s">
        <v>201</v>
      </c>
    </row>
    <row r="25" spans="1:5" ht="15.75" customHeight="1" x14ac:dyDescent="0.25">
      <c r="A25" s="52" t="s">
        <v>87</v>
      </c>
      <c r="B25" s="81">
        <v>0.69700000000000006</v>
      </c>
      <c r="C25" s="81">
        <v>0.95</v>
      </c>
      <c r="D25" s="82">
        <v>18.94195928472271</v>
      </c>
      <c r="E25" s="82" t="s">
        <v>201</v>
      </c>
    </row>
    <row r="26" spans="1:5" ht="15.75" customHeight="1" x14ac:dyDescent="0.25">
      <c r="A26" s="52" t="s">
        <v>137</v>
      </c>
      <c r="B26" s="81">
        <v>0.81499999999999995</v>
      </c>
      <c r="C26" s="81">
        <v>0.95</v>
      </c>
      <c r="D26" s="82">
        <v>6.0488877225973985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9.8140791535439593</v>
      </c>
      <c r="E27" s="82" t="s">
        <v>201</v>
      </c>
    </row>
    <row r="28" spans="1:5" ht="15.75" customHeight="1" x14ac:dyDescent="0.25">
      <c r="A28" s="52" t="s">
        <v>84</v>
      </c>
      <c r="B28" s="81">
        <v>0.48</v>
      </c>
      <c r="C28" s="81">
        <v>0.95</v>
      </c>
      <c r="D28" s="82">
        <v>1.1075950419918315</v>
      </c>
      <c r="E28" s="82" t="s">
        <v>201</v>
      </c>
    </row>
    <row r="29" spans="1:5" ht="15.75" customHeight="1" x14ac:dyDescent="0.25">
      <c r="A29" s="52" t="s">
        <v>58</v>
      </c>
      <c r="B29" s="81">
        <v>0.68500000000000005</v>
      </c>
      <c r="C29" s="81">
        <v>0.95</v>
      </c>
      <c r="D29" s="82">
        <v>151.18141733817967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289.448868185116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289.448868185116</v>
      </c>
      <c r="E31" s="82" t="s">
        <v>201</v>
      </c>
    </row>
    <row r="32" spans="1:5" ht="15.75" customHeight="1" x14ac:dyDescent="0.25">
      <c r="A32" s="52" t="s">
        <v>28</v>
      </c>
      <c r="B32" s="81">
        <v>0.24200000000000002</v>
      </c>
      <c r="C32" s="81">
        <v>0.95</v>
      </c>
      <c r="D32" s="82">
        <v>2.3735892615904222</v>
      </c>
      <c r="E32" s="82" t="s">
        <v>201</v>
      </c>
    </row>
    <row r="33" spans="1:6" ht="15.75" customHeight="1" x14ac:dyDescent="0.25">
      <c r="A33" s="52" t="s">
        <v>83</v>
      </c>
      <c r="B33" s="81">
        <v>0.57100000000000006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0.27699999999999997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0.84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0.84699999999999998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0.72099999999999997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2.2313586852226033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2.3947114677048615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2020-06-17T04:28:06Z</dcterms:modified>
</cp:coreProperties>
</file>