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6F2137A-8DBF-4F6A-86EB-7EE3B1DA9FE4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0" i="2" l="1"/>
  <c r="I6" i="2"/>
  <c r="C6" i="51"/>
  <c r="A35" i="2"/>
  <c r="A21" i="2"/>
  <c r="A16" i="2"/>
  <c r="I3" i="2"/>
  <c r="C8" i="51"/>
  <c r="A39" i="2"/>
  <c r="A25" i="2"/>
  <c r="A18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<sst xmlns="http://schemas.openxmlformats.org/spreadsheetml/2006/main" count="1097" uniqueCount="272">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</sst>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30.9</v>
      </c>
    </row>
    <row r="38" spans="1:5" ht="15" customHeight="1" x14ac:dyDescent="0.25">
      <c r="B38" s="16" t="s">
        <v>91</v>
      </c>
      <c r="C38" s="71">
        <v>65.3</v>
      </c>
      <c r="D38" s="17"/>
      <c r="E38" s="18"/>
    </row>
    <row r="39" spans="1:5" ht="15" customHeight="1" x14ac:dyDescent="0.25">
      <c r="B39" s="16" t="s">
        <v>90</v>
      </c>
      <c r="C39" s="71">
        <v>89.6</v>
      </c>
      <c r="D39" s="17"/>
      <c r="E39" s="17"/>
    </row>
    <row r="40" spans="1:5" ht="15" customHeight="1" x14ac:dyDescent="0.25">
      <c r="B40" s="16" t="s">
        <v>171</v>
      </c>
      <c r="C40" s="71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3.8041218757925002</v>
      </c>
      <c r="D51" s="17"/>
    </row>
    <row r="52" spans="1:4" ht="15" customHeight="1" x14ac:dyDescent="0.25">
      <c r="B52" s="16" t="s">
        <v>125</v>
      </c>
      <c r="C52" s="72">
        <v>3.3007281590699997</v>
      </c>
    </row>
    <row r="53" spans="1:4" ht="15.75" customHeight="1" x14ac:dyDescent="0.25">
      <c r="B53" s="16" t="s">
        <v>126</v>
      </c>
      <c r="C53" s="72">
        <v>3.3007281590699997</v>
      </c>
    </row>
    <row r="54" spans="1:4" ht="15.75" customHeight="1" x14ac:dyDescent="0.25">
      <c r="B54" s="16" t="s">
        <v>127</v>
      </c>
      <c r="C54" s="72">
        <v>2.3482146723700001</v>
      </c>
    </row>
    <row r="55" spans="1:4" ht="15.75" customHeight="1" x14ac:dyDescent="0.25">
      <c r="B55" s="16" t="s">
        <v>128</v>
      </c>
      <c r="C55" s="72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3.6399997400000002E-2</v>
      </c>
      <c r="C3" s="26">
        <f>frac_mam_1_5months * 2.6</f>
        <v>3.6399997400000002E-2</v>
      </c>
      <c r="D3" s="26">
        <f>frac_mam_6_11months * 2.6</f>
        <v>3.6399997400000002E-2</v>
      </c>
      <c r="E3" s="26">
        <f>frac_mam_12_23months * 2.6</f>
        <v>3.6399997400000002E-2</v>
      </c>
      <c r="F3" s="26">
        <f>frac_mam_24_59months * 2.6</f>
        <v>3.6399997400000002E-2</v>
      </c>
    </row>
    <row r="4" spans="1:6" ht="15.75" customHeight="1" x14ac:dyDescent="0.25">
      <c r="A4" s="3" t="s">
        <v>66</v>
      </c>
      <c r="B4" s="26">
        <f>frac_sam_1month * 2.6</f>
        <v>4.4200000000000003E-2</v>
      </c>
      <c r="C4" s="26">
        <f>frac_sam_1_5months * 2.6</f>
        <v>4.4200000000000003E-2</v>
      </c>
      <c r="D4" s="26">
        <f>frac_sam_6_11months * 2.6</f>
        <v>4.4200000000000003E-2</v>
      </c>
      <c r="E4" s="26">
        <f>frac_sam_12_23months * 2.6</f>
        <v>4.4200000000000003E-2</v>
      </c>
      <c r="F4" s="26">
        <f>frac_sam_24_59months * 2.6</f>
        <v>4.4200000000000003E-2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0.14631237983817308</v>
      </c>
      <c r="D7" s="87">
        <f>diarrhoea_1_5mo/26</f>
        <v>0.12695108304115382</v>
      </c>
      <c r="E7" s="87">
        <f>diarrhoea_6_11mo/26</f>
        <v>0.12695108304115382</v>
      </c>
      <c r="F7" s="87">
        <f>diarrhoea_12_23mo/26</f>
        <v>9.0315948937307697E-2</v>
      </c>
      <c r="G7" s="87">
        <f>diarrhoea_24_59mo/26</f>
        <v>9.0315948937307697E-2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0.54299999999999993</v>
      </c>
      <c r="E9" s="87">
        <f>IF(ISBLANK(comm_deliv), frac_children_health_facility,1)</f>
        <v>0.54299999999999993</v>
      </c>
      <c r="F9" s="87">
        <f>IF(ISBLANK(comm_deliv), frac_children_health_facility,1)</f>
        <v>0.54299999999999993</v>
      </c>
      <c r="G9" s="87">
        <f>IF(ISBLANK(comm_deliv), frac_children_health_facility,1)</f>
        <v>0.54299999999999993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0.14631237983817308</v>
      </c>
      <c r="D11" s="87">
        <f>diarrhoea_1_5mo/26</f>
        <v>0.12695108304115382</v>
      </c>
      <c r="E11" s="87">
        <f>diarrhoea_6_11mo/26</f>
        <v>0.12695108304115382</v>
      </c>
      <c r="F11" s="87">
        <f>diarrhoea_12_23mo/26</f>
        <v>9.0315948937307697E-2</v>
      </c>
      <c r="G11" s="87">
        <f>diarrhoea_24_59mo/26</f>
        <v>9.0315948937307697E-2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0.66900000000000004</v>
      </c>
      <c r="I17" s="87">
        <f>frac_PW_health_facility</f>
        <v>0.66900000000000004</v>
      </c>
      <c r="J17" s="87">
        <f>frac_PW_health_facility</f>
        <v>0.66900000000000004</v>
      </c>
      <c r="K17" s="87">
        <f>frac_PW_health_facility</f>
        <v>0.66900000000000004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0.97</v>
      </c>
      <c r="I18" s="87">
        <f>frac_malaria_risk</f>
        <v>0.97</v>
      </c>
      <c r="J18" s="87">
        <f>frac_malaria_risk</f>
        <v>0.97</v>
      </c>
      <c r="K18" s="87">
        <f>frac_malaria_risk</f>
        <v>0.97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0.79500000000000004</v>
      </c>
      <c r="M23" s="87">
        <f>famplan_unmet_need</f>
        <v>0.79500000000000004</v>
      </c>
      <c r="N23" s="87">
        <f>famplan_unmet_need</f>
        <v>0.79500000000000004</v>
      </c>
      <c r="O23" s="87">
        <f>famplan_unmet_need</f>
        <v>0.79500000000000004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0.33095139183666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0.14183631078714001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0.20117908657619998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0.97</v>
      </c>
      <c r="D33" s="87">
        <f t="shared" si="3"/>
        <v>0.97</v>
      </c>
      <c r="E33" s="87">
        <f t="shared" si="3"/>
        <v>0.97</v>
      </c>
      <c r="F33" s="87">
        <f t="shared" si="3"/>
        <v>0.97</v>
      </c>
      <c r="G33" s="87">
        <f t="shared" si="3"/>
        <v>0.97</v>
      </c>
      <c r="H33" s="87">
        <f t="shared" si="3"/>
        <v>0.97</v>
      </c>
      <c r="I33" s="87">
        <f t="shared" si="3"/>
        <v>0.97</v>
      </c>
      <c r="J33" s="87">
        <f t="shared" si="3"/>
        <v>0.97</v>
      </c>
      <c r="K33" s="87">
        <f t="shared" si="3"/>
        <v>0.97</v>
      </c>
      <c r="L33" s="87">
        <f t="shared" si="3"/>
        <v>0.97</v>
      </c>
      <c r="M33" s="87">
        <f t="shared" si="3"/>
        <v>0.97</v>
      </c>
      <c r="N33" s="87">
        <f t="shared" si="3"/>
        <v>0.97</v>
      </c>
      <c r="O33" s="87">
        <f t="shared" si="3"/>
        <v>0.97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45344.906000000003</v>
      </c>
      <c r="C2" s="74">
        <v>60000</v>
      </c>
      <c r="D2" s="74">
        <v>114000</v>
      </c>
      <c r="E2" s="74">
        <v>91000</v>
      </c>
      <c r="F2" s="74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52978.838797718447</v>
      </c>
      <c r="I2" s="22">
        <f>G2-H2</f>
        <v>257021.16120228154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46241.553599999992</v>
      </c>
      <c r="C3" s="74">
        <v>63000</v>
      </c>
      <c r="D3" s="74">
        <v>117000</v>
      </c>
      <c r="E3" s="74">
        <v>93000</v>
      </c>
      <c r="F3" s="74">
        <v>47000</v>
      </c>
      <c r="G3" s="22">
        <f t="shared" si="0"/>
        <v>320000</v>
      </c>
      <c r="H3" s="22">
        <f t="shared" si="1"/>
        <v>54026.439351984904</v>
      </c>
      <c r="I3" s="22">
        <f t="shared" ref="I3:I15" si="3">G3-H3</f>
        <v>265973.56064801512</v>
      </c>
    </row>
    <row r="4" spans="1:9" ht="15.75" customHeight="1" x14ac:dyDescent="0.25">
      <c r="A4" s="7">
        <f t="shared" si="2"/>
        <v>2022</v>
      </c>
      <c r="B4" s="73">
        <v>47101.014799999997</v>
      </c>
      <c r="C4" s="74">
        <v>67000</v>
      </c>
      <c r="D4" s="74">
        <v>121000</v>
      </c>
      <c r="E4" s="74">
        <v>96000</v>
      </c>
      <c r="F4" s="74">
        <v>48000</v>
      </c>
      <c r="G4" s="22">
        <f t="shared" si="0"/>
        <v>332000</v>
      </c>
      <c r="H4" s="22">
        <f t="shared" si="1"/>
        <v>55030.593079146536</v>
      </c>
      <c r="I4" s="22">
        <f t="shared" si="3"/>
        <v>276969.40692085348</v>
      </c>
    </row>
    <row r="5" spans="1:9" ht="15.75" customHeight="1" x14ac:dyDescent="0.25">
      <c r="A5" s="7">
        <f t="shared" si="2"/>
        <v>2023</v>
      </c>
      <c r="B5" s="73">
        <v>47923.289600000004</v>
      </c>
      <c r="C5" s="74">
        <v>70000</v>
      </c>
      <c r="D5" s="74">
        <v>125000</v>
      </c>
      <c r="E5" s="74">
        <v>99000</v>
      </c>
      <c r="F5" s="74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7">
        <f t="shared" si="2"/>
        <v>2024</v>
      </c>
      <c r="B6" s="73">
        <v>48708.377999999997</v>
      </c>
      <c r="C6" s="74">
        <v>73000</v>
      </c>
      <c r="D6" s="74">
        <v>131000</v>
      </c>
      <c r="E6" s="74">
        <v>103000</v>
      </c>
      <c r="F6" s="74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7">
        <f t="shared" si="2"/>
        <v>2025</v>
      </c>
      <c r="B7" s="73">
        <v>49486.51</v>
      </c>
      <c r="C7" s="74">
        <v>76000</v>
      </c>
      <c r="D7" s="74">
        <v>136000</v>
      </c>
      <c r="E7" s="74">
        <v>107000</v>
      </c>
      <c r="F7" s="74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7">
        <f t="shared" si="2"/>
        <v>2026</v>
      </c>
      <c r="B8" s="73">
        <v>50181.001200000006</v>
      </c>
      <c r="C8" s="74">
        <v>78000</v>
      </c>
      <c r="D8" s="74">
        <v>139000</v>
      </c>
      <c r="E8" s="74">
        <v>110000</v>
      </c>
      <c r="F8" s="74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7">
        <f t="shared" si="2"/>
        <v>2027</v>
      </c>
      <c r="B9" s="73">
        <v>50866.844000000005</v>
      </c>
      <c r="C9" s="74">
        <v>81000</v>
      </c>
      <c r="D9" s="74">
        <v>143000</v>
      </c>
      <c r="E9" s="74">
        <v>113000</v>
      </c>
      <c r="F9" s="74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7">
        <f t="shared" si="2"/>
        <v>2028</v>
      </c>
      <c r="B10" s="73">
        <v>51513.808400000009</v>
      </c>
      <c r="C10" s="74">
        <v>83000</v>
      </c>
      <c r="D10" s="74">
        <v>148000</v>
      </c>
      <c r="E10" s="74">
        <v>116000</v>
      </c>
      <c r="F10" s="74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7">
        <f t="shared" si="2"/>
        <v>2029</v>
      </c>
      <c r="B11" s="73">
        <v>52121.894400000005</v>
      </c>
      <c r="C11" s="74">
        <v>86000</v>
      </c>
      <c r="D11" s="74">
        <v>153000</v>
      </c>
      <c r="E11" s="74">
        <v>120000</v>
      </c>
      <c r="F11" s="74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7">
        <f t="shared" si="2"/>
        <v>2030</v>
      </c>
      <c r="B12" s="73">
        <v>52691.101999999999</v>
      </c>
      <c r="C12" s="74">
        <v>88000</v>
      </c>
      <c r="D12" s="74">
        <v>157000</v>
      </c>
      <c r="E12" s="74">
        <v>124000</v>
      </c>
      <c r="F12" s="74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7" t="str">
        <f t="shared" si="2"/>
        <v/>
      </c>
      <c r="B13" s="73">
        <v>58000</v>
      </c>
      <c r="C13" s="74">
        <v>110000</v>
      </c>
      <c r="D13" s="74">
        <v>87000</v>
      </c>
      <c r="E13" s="74">
        <v>44000</v>
      </c>
      <c r="F13" s="74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3.4566118499999993E-2</v>
      </c>
    </row>
    <row r="4" spans="1:8" ht="15.75" customHeight="1" x14ac:dyDescent="0.25">
      <c r="B4" s="24" t="s">
        <v>7</v>
      </c>
      <c r="C4" s="75">
        <v>0.13465889305018741</v>
      </c>
    </row>
    <row r="5" spans="1:8" ht="15.75" customHeight="1" x14ac:dyDescent="0.25">
      <c r="B5" s="24" t="s">
        <v>8</v>
      </c>
      <c r="C5" s="75">
        <v>7.4469600100541128E-2</v>
      </c>
    </row>
    <row r="6" spans="1:8" ht="15.75" customHeight="1" x14ac:dyDescent="0.25">
      <c r="B6" s="24" t="s">
        <v>10</v>
      </c>
      <c r="C6" s="75">
        <v>7.6049421345116108E-2</v>
      </c>
    </row>
    <row r="7" spans="1:8" ht="15.75" customHeight="1" x14ac:dyDescent="0.25">
      <c r="B7" s="24" t="s">
        <v>13</v>
      </c>
      <c r="C7" s="75">
        <v>0.11553183616212075</v>
      </c>
    </row>
    <row r="8" spans="1:8" ht="15.75" customHeight="1" x14ac:dyDescent="0.25">
      <c r="B8" s="24" t="s">
        <v>14</v>
      </c>
      <c r="C8" s="75">
        <v>2.7251050862992284E-3</v>
      </c>
    </row>
    <row r="9" spans="1:8" ht="15.75" customHeight="1" x14ac:dyDescent="0.25">
      <c r="B9" s="24" t="s">
        <v>27</v>
      </c>
      <c r="C9" s="75">
        <v>0.11108175345847976</v>
      </c>
    </row>
    <row r="10" spans="1:8" ht="15.75" customHeight="1" x14ac:dyDescent="0.25">
      <c r="B10" s="24" t="s">
        <v>15</v>
      </c>
      <c r="C10" s="75">
        <v>0.45091727229725564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8.6541434739061507E-2</v>
      </c>
      <c r="D14" s="75">
        <v>8.6541434739061507E-2</v>
      </c>
      <c r="E14" s="75">
        <v>5.1584689465847398E-2</v>
      </c>
      <c r="F14" s="75">
        <v>5.1584689465847398E-2</v>
      </c>
    </row>
    <row r="15" spans="1:8" ht="15.75" customHeight="1" x14ac:dyDescent="0.25">
      <c r="B15" s="24" t="s">
        <v>16</v>
      </c>
      <c r="C15" s="75">
        <v>9.9172050831692504E-2</v>
      </c>
      <c r="D15" s="75">
        <v>9.9172050831692504E-2</v>
      </c>
      <c r="E15" s="75">
        <v>4.9226972701670001E-2</v>
      </c>
      <c r="F15" s="75">
        <v>4.9226972701670001E-2</v>
      </c>
    </row>
    <row r="16" spans="1:8" ht="15.75" customHeight="1" x14ac:dyDescent="0.25">
      <c r="B16" s="24" t="s">
        <v>17</v>
      </c>
      <c r="C16" s="75">
        <v>2.6431923093404495E-2</v>
      </c>
      <c r="D16" s="75">
        <v>2.6431923093404495E-2</v>
      </c>
      <c r="E16" s="75">
        <v>1.7577663610348501E-2</v>
      </c>
      <c r="F16" s="75">
        <v>1.7577663610348501E-2</v>
      </c>
    </row>
    <row r="17" spans="1:8" ht="15.75" customHeight="1" x14ac:dyDescent="0.25">
      <c r="B17" s="24" t="s">
        <v>18</v>
      </c>
      <c r="C17" s="75">
        <v>1.9882543595886201E-2</v>
      </c>
      <c r="D17" s="75">
        <v>1.9882543595886201E-2</v>
      </c>
      <c r="E17" s="75">
        <v>5.92141370682518E-2</v>
      </c>
      <c r="F17" s="75">
        <v>5.92141370682518E-2</v>
      </c>
    </row>
    <row r="18" spans="1:8" ht="15.75" customHeight="1" x14ac:dyDescent="0.25">
      <c r="B18" s="24" t="s">
        <v>19</v>
      </c>
      <c r="C18" s="75">
        <v>0.30793273808299798</v>
      </c>
      <c r="D18" s="75">
        <v>0.30793273808299798</v>
      </c>
      <c r="E18" s="75">
        <v>0.42462294205985301</v>
      </c>
      <c r="F18" s="75">
        <v>0.42462294205985301</v>
      </c>
    </row>
    <row r="19" spans="1:8" ht="15.75" customHeight="1" x14ac:dyDescent="0.25">
      <c r="B19" s="24" t="s">
        <v>20</v>
      </c>
      <c r="C19" s="75">
        <v>9.3164994970363901E-3</v>
      </c>
      <c r="D19" s="75">
        <v>9.3164994970363901E-3</v>
      </c>
      <c r="E19" s="75">
        <v>1.1655560423268201E-2</v>
      </c>
      <c r="F19" s="75">
        <v>1.1655560423268201E-2</v>
      </c>
    </row>
    <row r="20" spans="1:8" ht="15.75" customHeight="1" x14ac:dyDescent="0.25">
      <c r="B20" s="24" t="s">
        <v>21</v>
      </c>
      <c r="C20" s="75">
        <v>0.15522149226506601</v>
      </c>
      <c r="D20" s="75">
        <v>0.15522149226506601</v>
      </c>
      <c r="E20" s="75">
        <v>7.8928475049666505E-2</v>
      </c>
      <c r="F20" s="75">
        <v>7.8928475049666505E-2</v>
      </c>
    </row>
    <row r="21" spans="1:8" ht="15.75" customHeight="1" x14ac:dyDescent="0.25">
      <c r="B21" s="24" t="s">
        <v>22</v>
      </c>
      <c r="C21" s="75">
        <v>3.0401144768973397E-2</v>
      </c>
      <c r="D21" s="75">
        <v>3.0401144768973397E-2</v>
      </c>
      <c r="E21" s="75">
        <v>0.11001769375586699</v>
      </c>
      <c r="F21" s="75">
        <v>0.11001769375586699</v>
      </c>
    </row>
    <row r="22" spans="1:8" ht="15.75" customHeight="1" x14ac:dyDescent="0.25">
      <c r="B22" s="24" t="s">
        <v>23</v>
      </c>
      <c r="C22" s="75">
        <v>0.26510017312588152</v>
      </c>
      <c r="D22" s="75">
        <v>0.26510017312588152</v>
      </c>
      <c r="E22" s="75">
        <v>0.19717186586522761</v>
      </c>
      <c r="F22" s="75">
        <v>0.19717186586522761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8.6899999999999991E-2</v>
      </c>
    </row>
    <row r="27" spans="1:8" ht="15.75" customHeight="1" x14ac:dyDescent="0.25">
      <c r="B27" s="24" t="s">
        <v>39</v>
      </c>
      <c r="C27" s="75">
        <v>8.5000000000000006E-3</v>
      </c>
    </row>
    <row r="28" spans="1:8" ht="15.75" customHeight="1" x14ac:dyDescent="0.25">
      <c r="B28" s="24" t="s">
        <v>40</v>
      </c>
      <c r="C28" s="75">
        <v>0.15289999999999998</v>
      </c>
    </row>
    <row r="29" spans="1:8" ht="15.75" customHeight="1" x14ac:dyDescent="0.25">
      <c r="B29" s="24" t="s">
        <v>41</v>
      </c>
      <c r="C29" s="75">
        <v>0.16600000000000001</v>
      </c>
    </row>
    <row r="30" spans="1:8" ht="15.75" customHeight="1" x14ac:dyDescent="0.25">
      <c r="B30" s="24" t="s">
        <v>42</v>
      </c>
      <c r="C30" s="75">
        <v>0.1057</v>
      </c>
    </row>
    <row r="31" spans="1:8" ht="15.75" customHeight="1" x14ac:dyDescent="0.25">
      <c r="B31" s="24" t="s">
        <v>43</v>
      </c>
      <c r="C31" s="75">
        <v>0.1085</v>
      </c>
    </row>
    <row r="32" spans="1:8" ht="15.75" customHeight="1" x14ac:dyDescent="0.25">
      <c r="B32" s="24" t="s">
        <v>44</v>
      </c>
      <c r="C32" s="75">
        <v>1.8500000000000003E-2</v>
      </c>
    </row>
    <row r="33" spans="2:3" ht="15.75" customHeight="1" x14ac:dyDescent="0.25">
      <c r="B33" s="24" t="s">
        <v>45</v>
      </c>
      <c r="C33" s="75">
        <v>8.3900000000000002E-2</v>
      </c>
    </row>
    <row r="34" spans="2:3" ht="15.75" customHeight="1" x14ac:dyDescent="0.25">
      <c r="B34" s="24" t="s">
        <v>46</v>
      </c>
      <c r="C34" s="75">
        <v>0.26910000000000001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0.5852210447017544</v>
      </c>
      <c r="D2" s="76">
        <v>0.5852210447017544</v>
      </c>
      <c r="E2" s="76">
        <v>0.54211110376543215</v>
      </c>
      <c r="F2" s="76">
        <v>0.42904264821484994</v>
      </c>
      <c r="G2" s="76">
        <v>0.40503029754208753</v>
      </c>
    </row>
    <row r="3" spans="1:15" ht="15.75" customHeight="1" x14ac:dyDescent="0.25">
      <c r="A3" s="5"/>
      <c r="B3" s="11" t="s">
        <v>118</v>
      </c>
      <c r="C3" s="76">
        <v>0.15277894529824562</v>
      </c>
      <c r="D3" s="76">
        <v>0.15277894529824562</v>
      </c>
      <c r="E3" s="76">
        <v>0.19588888623456793</v>
      </c>
      <c r="F3" s="76">
        <v>0.30895734178515011</v>
      </c>
      <c r="G3" s="76">
        <v>0.33296969245791241</v>
      </c>
    </row>
    <row r="4" spans="1:15" ht="15.75" customHeight="1" x14ac:dyDescent="0.25">
      <c r="A4" s="5"/>
      <c r="B4" s="11" t="s">
        <v>116</v>
      </c>
      <c r="C4" s="77">
        <v>0.15358621275862069</v>
      </c>
      <c r="D4" s="77">
        <v>0.15358621275862069</v>
      </c>
      <c r="E4" s="77">
        <v>0.15168421631578946</v>
      </c>
      <c r="F4" s="77">
        <v>0.14420708997275203</v>
      </c>
      <c r="G4" s="77">
        <v>0.1368078869950739</v>
      </c>
    </row>
    <row r="5" spans="1:15" ht="15.75" customHeight="1" x14ac:dyDescent="0.25">
      <c r="A5" s="5"/>
      <c r="B5" s="11" t="s">
        <v>119</v>
      </c>
      <c r="C5" s="77">
        <v>0.1084137972413793</v>
      </c>
      <c r="D5" s="77">
        <v>0.1084137972413793</v>
      </c>
      <c r="E5" s="77">
        <v>0.11031579368421053</v>
      </c>
      <c r="F5" s="77">
        <v>0.11779292002724795</v>
      </c>
      <c r="G5" s="77">
        <v>0.12519212300492613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0.7796809256601156</v>
      </c>
      <c r="D8" s="76">
        <v>0.7796809256601156</v>
      </c>
      <c r="E8" s="76">
        <v>0.70504721622397093</v>
      </c>
      <c r="F8" s="76">
        <v>0.72675000074999996</v>
      </c>
      <c r="G8" s="76">
        <v>0.79671013013254299</v>
      </c>
    </row>
    <row r="9" spans="1:15" ht="15.75" customHeight="1" x14ac:dyDescent="0.25">
      <c r="B9" s="7" t="s">
        <v>121</v>
      </c>
      <c r="C9" s="76">
        <v>0.18931907533988437</v>
      </c>
      <c r="D9" s="76">
        <v>0.18931907533988437</v>
      </c>
      <c r="E9" s="76">
        <v>0.26395278477602907</v>
      </c>
      <c r="F9" s="76">
        <v>0.24225000024999999</v>
      </c>
      <c r="G9" s="76">
        <v>0.17228987086745687</v>
      </c>
    </row>
    <row r="10" spans="1:15" ht="15.75" customHeight="1" x14ac:dyDescent="0.25">
      <c r="B10" s="7" t="s">
        <v>122</v>
      </c>
      <c r="C10" s="77">
        <v>1.3999998999999999E-2</v>
      </c>
      <c r="D10" s="77">
        <v>1.3999998999999999E-2</v>
      </c>
      <c r="E10" s="77">
        <v>1.3999998999999999E-2</v>
      </c>
      <c r="F10" s="77">
        <v>1.3999998999999999E-2</v>
      </c>
      <c r="G10" s="77">
        <v>1.3999998999999999E-2</v>
      </c>
    </row>
    <row r="11" spans="1:15" ht="15.75" customHeight="1" x14ac:dyDescent="0.25">
      <c r="B11" s="7" t="s">
        <v>123</v>
      </c>
      <c r="C11" s="77">
        <v>1.7000000000000001E-2</v>
      </c>
      <c r="D11" s="77">
        <v>1.7000000000000001E-2</v>
      </c>
      <c r="E11" s="77">
        <v>1.7000000000000001E-2</v>
      </c>
      <c r="F11" s="77">
        <v>1.7000000000000001E-2</v>
      </c>
      <c r="G11" s="77">
        <v>1.7000000000000001E-2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0.48720162699999997</v>
      </c>
      <c r="D14" s="78">
        <v>0.481282526652</v>
      </c>
      <c r="E14" s="78">
        <v>0.481282526652</v>
      </c>
      <c r="F14" s="78">
        <v>0.54058460914799999</v>
      </c>
      <c r="G14" s="78">
        <v>0.54058460914799999</v>
      </c>
      <c r="H14" s="79">
        <v>0.52100000000000002</v>
      </c>
      <c r="I14" s="79">
        <v>0.52100000000000002</v>
      </c>
      <c r="J14" s="79">
        <v>0.52100000000000002</v>
      </c>
      <c r="K14" s="79">
        <v>0.52100000000000002</v>
      </c>
      <c r="L14" s="79">
        <v>0.27010485404899998</v>
      </c>
      <c r="M14" s="79">
        <v>0.19529969828799998</v>
      </c>
      <c r="N14" s="79">
        <v>0.27586655971849999</v>
      </c>
      <c r="O14" s="79">
        <v>0.296251668902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0.21367473599718853</v>
      </c>
      <c r="D15" s="76">
        <f t="shared" si="0"/>
        <v>0.21107876313070267</v>
      </c>
      <c r="E15" s="76">
        <f t="shared" si="0"/>
        <v>0.21107876313070267</v>
      </c>
      <c r="F15" s="76">
        <f t="shared" si="0"/>
        <v>0.23708720833939714</v>
      </c>
      <c r="G15" s="76">
        <f t="shared" si="0"/>
        <v>0.23708720833939714</v>
      </c>
      <c r="H15" s="76">
        <f t="shared" si="0"/>
        <v>0.22849787702891894</v>
      </c>
      <c r="I15" s="76">
        <f t="shared" si="0"/>
        <v>0.22849787702891894</v>
      </c>
      <c r="J15" s="76">
        <f t="shared" si="0"/>
        <v>0.22849787702891894</v>
      </c>
      <c r="K15" s="76">
        <f t="shared" si="0"/>
        <v>0.22849787702891894</v>
      </c>
      <c r="L15" s="76">
        <f t="shared" si="0"/>
        <v>0.11846139294702973</v>
      </c>
      <c r="M15" s="76">
        <f t="shared" si="0"/>
        <v>8.5653678393851032E-2</v>
      </c>
      <c r="N15" s="76">
        <f t="shared" si="0"/>
        <v>0.12098833635114919</v>
      </c>
      <c r="O15" s="76">
        <f t="shared" si="0"/>
        <v>0.12992874742875471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0.40399999999999997</v>
      </c>
      <c r="D2" s="77">
        <v>0.24600000000000002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0.436</v>
      </c>
      <c r="D3" s="77">
        <v>0.44400000000000001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0.126</v>
      </c>
      <c r="D4" s="77">
        <v>0.27800000000000002</v>
      </c>
      <c r="E4" s="77">
        <v>0.95299999999999996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3.400000000000003E-2</v>
      </c>
      <c r="D5" s="76">
        <f t="shared" ref="D5:G5" si="0">1-SUM(D2:D4)</f>
        <v>3.1999999999999917E-2</v>
      </c>
      <c r="E5" s="76">
        <f t="shared" si="0"/>
        <v>4.7000000000000042E-2</v>
      </c>
      <c r="F5" s="76">
        <f t="shared" si="0"/>
        <v>0.27900000000000003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0.17925000000000002</v>
      </c>
      <c r="D2" s="28">
        <v>0.17004000000000002</v>
      </c>
      <c r="E2" s="28">
        <v>0.16109000000000001</v>
      </c>
      <c r="F2" s="28">
        <v>0.15256</v>
      </c>
      <c r="G2" s="28">
        <v>0.14443</v>
      </c>
      <c r="H2" s="28">
        <v>0.13669999999999999</v>
      </c>
      <c r="I2" s="28">
        <v>0.12933999999999998</v>
      </c>
      <c r="J2" s="28">
        <v>0.12235</v>
      </c>
      <c r="K2" s="28">
        <v>0.11570999999999999</v>
      </c>
      <c r="L2" s="28">
        <v>0.1094</v>
      </c>
      <c r="M2" s="28">
        <v>0.10340999999999999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2.444E-2</v>
      </c>
      <c r="D4" s="28">
        <v>2.3269999999999999E-2</v>
      </c>
      <c r="E4" s="28">
        <v>2.23E-2</v>
      </c>
      <c r="F4" s="28">
        <v>2.138E-2</v>
      </c>
      <c r="G4" s="28">
        <v>2.0499999999999997E-2</v>
      </c>
      <c r="H4" s="28">
        <v>1.9650000000000001E-2</v>
      </c>
      <c r="I4" s="28">
        <v>1.8839999999999999E-2</v>
      </c>
      <c r="J4" s="28">
        <v>1.806E-2</v>
      </c>
      <c r="K4" s="28">
        <v>1.7310000000000002E-2</v>
      </c>
      <c r="L4" s="28">
        <v>1.66E-2</v>
      </c>
      <c r="M4" s="28">
        <v>1.593E-2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0.23192878551209969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0.22849787702891897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0.11308613104207708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0.27233333333333337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0.79833333333333334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47.771000000000001</v>
      </c>
      <c r="D13" s="28">
        <v>45.911000000000001</v>
      </c>
      <c r="E13" s="28">
        <v>44.140999999999998</v>
      </c>
      <c r="F13" s="28">
        <v>42.423000000000002</v>
      </c>
      <c r="G13" s="28">
        <v>40.747</v>
      </c>
      <c r="H13" s="28">
        <v>39.143999999999998</v>
      </c>
      <c r="I13" s="28">
        <v>37.636000000000003</v>
      </c>
      <c r="J13" s="28">
        <v>36.244</v>
      </c>
      <c r="K13" s="28">
        <v>34.935000000000002</v>
      </c>
      <c r="L13" s="28">
        <v>33.718000000000004</v>
      </c>
      <c r="M13" s="28">
        <v>32.561</v>
      </c>
    </row>
    <row r="14" spans="1:13" x14ac:dyDescent="0.25">
      <c r="B14" s="16" t="s">
        <v>170</v>
      </c>
      <c r="C14" s="28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87.391752012908441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40.53825169220913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874.73534732467272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0.93694880533897928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2.1377174066910198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2.1377174066910198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2.1377174066910198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2.1377174066910198</v>
      </c>
      <c r="E13" s="82" t="s">
        <v>201</v>
      </c>
    </row>
    <row r="14" spans="1:5" ht="15.75" customHeight="1" x14ac:dyDescent="0.25">
      <c r="A14" s="11" t="s">
        <v>187</v>
      </c>
      <c r="B14" s="81">
        <v>8.6999999999999994E-2</v>
      </c>
      <c r="C14" s="81">
        <v>0.95</v>
      </c>
      <c r="D14" s="82">
        <v>13.670551136005036</v>
      </c>
      <c r="E14" s="82" t="s">
        <v>201</v>
      </c>
    </row>
    <row r="15" spans="1:5" ht="15.75" customHeight="1" x14ac:dyDescent="0.25">
      <c r="A15" s="11" t="s">
        <v>207</v>
      </c>
      <c r="B15" s="81">
        <v>8.6999999999999994E-2</v>
      </c>
      <c r="C15" s="81">
        <v>0.95</v>
      </c>
      <c r="D15" s="82">
        <v>13.670551136005036</v>
      </c>
      <c r="E15" s="82" t="s">
        <v>201</v>
      </c>
    </row>
    <row r="16" spans="1:5" ht="15.75" customHeight="1" x14ac:dyDescent="0.25">
      <c r="A16" s="52" t="s">
        <v>57</v>
      </c>
      <c r="B16" s="81">
        <v>0.27600000000000002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1.3773362239396931</v>
      </c>
      <c r="E17" s="82" t="s">
        <v>201</v>
      </c>
    </row>
    <row r="18" spans="1:5" ht="15.9" customHeight="1" x14ac:dyDescent="0.25">
      <c r="A18" s="52" t="s">
        <v>173</v>
      </c>
      <c r="B18" s="81">
        <v>0.40700000000000003</v>
      </c>
      <c r="C18" s="81">
        <v>0.95</v>
      </c>
      <c r="D18" s="82">
        <v>20.027233084127033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10.323056446072593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23.936202886472088</v>
      </c>
      <c r="E22" s="82" t="s">
        <v>201</v>
      </c>
    </row>
    <row r="23" spans="1:5" ht="15.75" customHeight="1" x14ac:dyDescent="0.25">
      <c r="A23" s="52" t="s">
        <v>34</v>
      </c>
      <c r="B23" s="81">
        <v>0.63700000000000001</v>
      </c>
      <c r="C23" s="81">
        <v>0.95</v>
      </c>
      <c r="D23" s="82">
        <v>4.6908199698568867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19.219496467459532</v>
      </c>
      <c r="E24" s="82" t="s">
        <v>201</v>
      </c>
    </row>
    <row r="25" spans="1:5" ht="15.75" customHeight="1" x14ac:dyDescent="0.25">
      <c r="A25" s="52" t="s">
        <v>87</v>
      </c>
      <c r="B25" s="81">
        <v>9.0000000000000011E-3</v>
      </c>
      <c r="C25" s="81">
        <v>0.95</v>
      </c>
      <c r="D25" s="82">
        <v>18.751998545781284</v>
      </c>
      <c r="E25" s="82" t="s">
        <v>201</v>
      </c>
    </row>
    <row r="26" spans="1:5" ht="15.75" customHeight="1" x14ac:dyDescent="0.25">
      <c r="A26" s="52" t="s">
        <v>137</v>
      </c>
      <c r="B26" s="81">
        <v>8.6999999999999994E-2</v>
      </c>
      <c r="C26" s="81">
        <v>0.95</v>
      </c>
      <c r="D26" s="82">
        <v>6.7003195107939977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11.779528877875624</v>
      </c>
      <c r="E27" s="82" t="s">
        <v>201</v>
      </c>
    </row>
    <row r="28" spans="1:5" ht="15.75" customHeight="1" x14ac:dyDescent="0.25">
      <c r="A28" s="52" t="s">
        <v>84</v>
      </c>
      <c r="B28" s="81">
        <v>0.40399999999999997</v>
      </c>
      <c r="C28" s="81">
        <v>0.95</v>
      </c>
      <c r="D28" s="82">
        <v>1.2885467831717918</v>
      </c>
      <c r="E28" s="82" t="s">
        <v>201</v>
      </c>
    </row>
    <row r="29" spans="1:5" ht="15.75" customHeight="1" x14ac:dyDescent="0.25">
      <c r="A29" s="52" t="s">
        <v>58</v>
      </c>
      <c r="B29" s="81">
        <v>0.40700000000000003</v>
      </c>
      <c r="C29" s="81">
        <v>0.95</v>
      </c>
      <c r="D29" s="82">
        <v>180.66316320315462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199.55326779104811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199.55326779104811</v>
      </c>
      <c r="E31" s="82" t="s">
        <v>201</v>
      </c>
    </row>
    <row r="32" spans="1:5" ht="15.75" customHeight="1" x14ac:dyDescent="0.25">
      <c r="A32" s="52" t="s">
        <v>28</v>
      </c>
      <c r="B32" s="81">
        <v>0.3</v>
      </c>
      <c r="C32" s="81">
        <v>0.95</v>
      </c>
      <c r="D32" s="82">
        <v>3.0250294891780638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0.745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0.47899999999999998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0.10300000000000001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2E-3</v>
      </c>
      <c r="C38" s="81">
        <v>0.95</v>
      </c>
      <c r="D38" s="82">
        <v>2.4129733764294961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3.0461432559014607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2020-06-17T04:28:11Z</dcterms:modified>
</cp:coreProperties>
</file>