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C994B33C-1865-40D3-8F0C-DDEEF34C0DAC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34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2" i="2" l="1"/>
  <c r="A23" i="2"/>
  <c r="A36" i="2"/>
  <c r="A14" i="2"/>
  <c r="A27" i="2"/>
  <c r="A40" i="2"/>
  <c r="A30" i="2"/>
  <c r="A31" i="2"/>
  <c r="A17" i="2"/>
  <c r="A38" i="2"/>
  <c r="A19" i="2"/>
  <c r="A15" i="2"/>
  <c r="I6" i="2"/>
  <c r="C6" i="51"/>
  <c r="A35" i="2"/>
  <c r="A21" i="2"/>
  <c r="A16" i="2"/>
  <c r="C8" i="51"/>
  <c r="A39" i="2"/>
  <c r="A25" i="2"/>
  <c r="A18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<sst xmlns="http://schemas.openxmlformats.org/spreadsheetml/2006/main" count="1097" uniqueCount="272">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</sst>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28.9</v>
      </c>
    </row>
    <row r="38" spans="1:5" ht="15" customHeight="1" x14ac:dyDescent="0.25">
      <c r="B38" s="16" t="s">
        <v>91</v>
      </c>
      <c r="C38" s="71">
        <v>41</v>
      </c>
      <c r="D38" s="17"/>
      <c r="E38" s="18"/>
    </row>
    <row r="39" spans="1:5" ht="15" customHeight="1" x14ac:dyDescent="0.25">
      <c r="B39" s="16" t="s">
        <v>90</v>
      </c>
      <c r="C39" s="71">
        <v>58.5</v>
      </c>
      <c r="D39" s="17"/>
      <c r="E39" s="17"/>
    </row>
    <row r="40" spans="1:5" ht="15" customHeight="1" x14ac:dyDescent="0.25">
      <c r="B40" s="16" t="s">
        <v>171</v>
      </c>
      <c r="C40" s="71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3.3563949891375007</v>
      </c>
      <c r="D51" s="17"/>
    </row>
    <row r="52" spans="1:4" ht="15" customHeight="1" x14ac:dyDescent="0.25">
      <c r="B52" s="16" t="s">
        <v>125</v>
      </c>
      <c r="C52" s="72">
        <v>2.7793513543800001</v>
      </c>
    </row>
    <row r="53" spans="1:4" ht="15.75" customHeight="1" x14ac:dyDescent="0.25">
      <c r="B53" s="16" t="s">
        <v>126</v>
      </c>
      <c r="C53" s="72">
        <v>2.7793513543800001</v>
      </c>
    </row>
    <row r="54" spans="1:4" ht="15.75" customHeight="1" x14ac:dyDescent="0.25">
      <c r="B54" s="16" t="s">
        <v>127</v>
      </c>
      <c r="C54" s="72">
        <v>1.75711568142</v>
      </c>
    </row>
    <row r="55" spans="1:4" ht="15.75" customHeight="1" x14ac:dyDescent="0.25">
      <c r="B55" s="16" t="s">
        <v>128</v>
      </c>
      <c r="C55" s="72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0.24924109859999996</v>
      </c>
      <c r="C3" s="26">
        <f>frac_mam_1_5months * 2.6</f>
        <v>0.24924109859999996</v>
      </c>
      <c r="D3" s="26">
        <f>frac_mam_6_11months * 2.6</f>
        <v>0.23437326640000003</v>
      </c>
      <c r="E3" s="26">
        <f>frac_mam_12_23months * 2.6</f>
        <v>0.26121403880000005</v>
      </c>
      <c r="F3" s="26">
        <f>frac_mam_24_59months * 2.6</f>
        <v>0.13369351060000001</v>
      </c>
    </row>
    <row r="4" spans="1:6" ht="15.75" customHeight="1" x14ac:dyDescent="0.25">
      <c r="A4" s="3" t="s">
        <v>66</v>
      </c>
      <c r="B4" s="26">
        <f>frac_sam_1month * 2.6</f>
        <v>0.15155807940000002</v>
      </c>
      <c r="C4" s="26">
        <f>frac_sam_1_5months * 2.6</f>
        <v>0.15155807940000002</v>
      </c>
      <c r="D4" s="26">
        <f>frac_sam_6_11months * 2.6</f>
        <v>0.11348231959999999</v>
      </c>
      <c r="E4" s="26">
        <f>frac_sam_12_23months * 2.6</f>
        <v>7.2173353199999998E-2</v>
      </c>
      <c r="F4" s="26">
        <f>frac_sam_24_59months * 2.6</f>
        <v>6.2512259333333334E-2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0.27300000000000002</v>
      </c>
      <c r="E2" s="87">
        <f>food_insecure</f>
        <v>0.27300000000000002</v>
      </c>
      <c r="F2" s="87">
        <f>food_insecure</f>
        <v>0.27300000000000002</v>
      </c>
      <c r="G2" s="87">
        <f>food_insecure</f>
        <v>0.27300000000000002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0.27300000000000002</v>
      </c>
      <c r="F5" s="87">
        <f>food_insecure</f>
        <v>0.27300000000000002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0.12909211496682696</v>
      </c>
      <c r="D7" s="87">
        <f>diarrhoea_1_5mo/26</f>
        <v>0.10689812901461539</v>
      </c>
      <c r="E7" s="87">
        <f>diarrhoea_6_11mo/26</f>
        <v>0.10689812901461539</v>
      </c>
      <c r="F7" s="87">
        <f>diarrhoea_12_23mo/26</f>
        <v>6.7581372362307685E-2</v>
      </c>
      <c r="G7" s="87">
        <f>diarrhoea_24_59mo/26</f>
        <v>6.7581372362307685E-2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0.27300000000000002</v>
      </c>
      <c r="F8" s="87">
        <f>food_insecure</f>
        <v>0.27300000000000002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0.313</v>
      </c>
      <c r="E9" s="87">
        <f>IF(ISBLANK(comm_deliv), frac_children_health_facility,1)</f>
        <v>0.313</v>
      </c>
      <c r="F9" s="87">
        <f>IF(ISBLANK(comm_deliv), frac_children_health_facility,1)</f>
        <v>0.313</v>
      </c>
      <c r="G9" s="87">
        <f>IF(ISBLANK(comm_deliv), frac_children_health_facility,1)</f>
        <v>0.313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0.12909211496682696</v>
      </c>
      <c r="D11" s="87">
        <f>diarrhoea_1_5mo/26</f>
        <v>0.10689812901461539</v>
      </c>
      <c r="E11" s="87">
        <f>diarrhoea_6_11mo/26</f>
        <v>0.10689812901461539</v>
      </c>
      <c r="F11" s="87">
        <f>diarrhoea_12_23mo/26</f>
        <v>6.7581372362307685E-2</v>
      </c>
      <c r="G11" s="87">
        <f>diarrhoea_24_59mo/26</f>
        <v>6.7581372362307685E-2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0.27300000000000002</v>
      </c>
      <c r="I14" s="87">
        <f>food_insecure</f>
        <v>0.27300000000000002</v>
      </c>
      <c r="J14" s="87">
        <f>food_insecure</f>
        <v>0.27300000000000002</v>
      </c>
      <c r="K14" s="87">
        <f>food_insecure</f>
        <v>0.27300000000000002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0.318</v>
      </c>
      <c r="I17" s="87">
        <f>frac_PW_health_facility</f>
        <v>0.318</v>
      </c>
      <c r="J17" s="87">
        <f>frac_PW_health_facility</f>
        <v>0.318</v>
      </c>
      <c r="K17" s="87">
        <f>frac_PW_health_facility</f>
        <v>0.318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0.14000000000000001</v>
      </c>
      <c r="I18" s="87">
        <f>frac_malaria_risk</f>
        <v>0.14000000000000001</v>
      </c>
      <c r="J18" s="87">
        <f>frac_malaria_risk</f>
        <v>0.14000000000000001</v>
      </c>
      <c r="K18" s="87">
        <f>frac_malaria_risk</f>
        <v>0.14000000000000001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0.40600000000000003</v>
      </c>
      <c r="M23" s="87">
        <f>famplan_unmet_need</f>
        <v>0.40600000000000003</v>
      </c>
      <c r="N23" s="87">
        <f>famplan_unmet_need</f>
        <v>0.40600000000000003</v>
      </c>
      <c r="O23" s="87">
        <f>famplan_unmet_need</f>
        <v>0.40600000000000003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0.38090791033363353</v>
      </c>
      <c r="M24" s="87">
        <f>(1-food_insecure)*(0.49)+food_insecure*(0.7)</f>
        <v>0.54732999999999998</v>
      </c>
      <c r="N24" s="87">
        <f>(1-food_insecure)*(0.49)+food_insecure*(0.7)</f>
        <v>0.54732999999999998</v>
      </c>
      <c r="O24" s="87">
        <f>(1-food_insecure)*(0.49)+food_insecure*(0.7)</f>
        <v>0.54732999999999998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0.16324624728584294</v>
      </c>
      <c r="M25" s="87">
        <f>(1-food_insecure)*(0.21)+food_insecure*(0.3)</f>
        <v>0.23457</v>
      </c>
      <c r="N25" s="87">
        <f>(1-food_insecure)*(0.21)+food_insecure*(0.3)</f>
        <v>0.23457</v>
      </c>
      <c r="O25" s="87">
        <f>(1-food_insecure)*(0.21)+food_insecure*(0.3)</f>
        <v>0.23457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0.15178414346694949</v>
      </c>
      <c r="M26" s="87">
        <f>(1-food_insecure)*(0.3)</f>
        <v>0.21809999999999999</v>
      </c>
      <c r="N26" s="87">
        <f>(1-food_insecure)*(0.3)</f>
        <v>0.21809999999999999</v>
      </c>
      <c r="O26" s="87">
        <f>(1-food_insecure)*(0.3)</f>
        <v>0.21809999999999999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0.30406169891357399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0.14000000000000001</v>
      </c>
      <c r="D33" s="87">
        <f t="shared" si="3"/>
        <v>0.14000000000000001</v>
      </c>
      <c r="E33" s="87">
        <f t="shared" si="3"/>
        <v>0.14000000000000001</v>
      </c>
      <c r="F33" s="87">
        <f t="shared" si="3"/>
        <v>0.14000000000000001</v>
      </c>
      <c r="G33" s="87">
        <f t="shared" si="3"/>
        <v>0.14000000000000001</v>
      </c>
      <c r="H33" s="87">
        <f t="shared" si="3"/>
        <v>0.14000000000000001</v>
      </c>
      <c r="I33" s="87">
        <f t="shared" si="3"/>
        <v>0.14000000000000001</v>
      </c>
      <c r="J33" s="87">
        <f t="shared" si="3"/>
        <v>0.14000000000000001</v>
      </c>
      <c r="K33" s="87">
        <f t="shared" si="3"/>
        <v>0.14000000000000001</v>
      </c>
      <c r="L33" s="87">
        <f t="shared" si="3"/>
        <v>0.14000000000000001</v>
      </c>
      <c r="M33" s="87">
        <f t="shared" si="3"/>
        <v>0.14000000000000001</v>
      </c>
      <c r="N33" s="87">
        <f t="shared" si="3"/>
        <v>0.14000000000000001</v>
      </c>
      <c r="O33" s="87">
        <f t="shared" si="3"/>
        <v>0.14000000000000001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3349055.0589999999</v>
      </c>
      <c r="C2" s="74">
        <v>6388000</v>
      </c>
      <c r="D2" s="74">
        <v>10543000</v>
      </c>
      <c r="E2" s="74">
        <v>7032000</v>
      </c>
      <c r="F2" s="74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3967317.9156582691</v>
      </c>
      <c r="I2" s="22">
        <f>G2-H2</f>
        <v>24519682.084341731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3368452.0058000004</v>
      </c>
      <c r="C3" s="74">
        <v>6453000</v>
      </c>
      <c r="D3" s="74">
        <v>10897000</v>
      </c>
      <c r="E3" s="74">
        <v>7288000</v>
      </c>
      <c r="F3" s="74">
        <v>4715000</v>
      </c>
      <c r="G3" s="22">
        <f t="shared" si="0"/>
        <v>29353000</v>
      </c>
      <c r="H3" s="22">
        <f t="shared" si="1"/>
        <v>3990295.6969108977</v>
      </c>
      <c r="I3" s="22">
        <f t="shared" ref="I3:I15" si="3">G3-H3</f>
        <v>25362704.303089101</v>
      </c>
    </row>
    <row r="4" spans="1:9" ht="15.75" customHeight="1" x14ac:dyDescent="0.25">
      <c r="A4" s="7">
        <f t="shared" si="2"/>
        <v>2022</v>
      </c>
      <c r="B4" s="73">
        <v>3385655.5529999998</v>
      </c>
      <c r="C4" s="74">
        <v>6502000</v>
      </c>
      <c r="D4" s="74">
        <v>11233000</v>
      </c>
      <c r="E4" s="74">
        <v>7550000</v>
      </c>
      <c r="F4" s="74">
        <v>4925000</v>
      </c>
      <c r="G4" s="22">
        <f t="shared" si="0"/>
        <v>30210000</v>
      </c>
      <c r="H4" s="22">
        <f t="shared" si="1"/>
        <v>4010675.1591224894</v>
      </c>
      <c r="I4" s="22">
        <f t="shared" si="3"/>
        <v>26199324.840877511</v>
      </c>
    </row>
    <row r="5" spans="1:9" ht="15.75" customHeight="1" x14ac:dyDescent="0.25">
      <c r="A5" s="7">
        <f t="shared" si="2"/>
        <v>2023</v>
      </c>
      <c r="B5" s="73">
        <v>3400525.3758</v>
      </c>
      <c r="C5" s="74">
        <v>6544000</v>
      </c>
      <c r="D5" s="74">
        <v>11544000</v>
      </c>
      <c r="E5" s="74">
        <v>7824000</v>
      </c>
      <c r="F5" s="74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7">
        <f t="shared" si="2"/>
        <v>2024</v>
      </c>
      <c r="B6" s="73">
        <v>3412956.9992000004</v>
      </c>
      <c r="C6" s="74">
        <v>6594000</v>
      </c>
      <c r="D6" s="74">
        <v>11826000</v>
      </c>
      <c r="E6" s="74">
        <v>8122000</v>
      </c>
      <c r="F6" s="74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7">
        <f t="shared" si="2"/>
        <v>2025</v>
      </c>
      <c r="B7" s="73">
        <v>3422797.8190000001</v>
      </c>
      <c r="C7" s="74">
        <v>6660000</v>
      </c>
      <c r="D7" s="74">
        <v>12076000</v>
      </c>
      <c r="E7" s="74">
        <v>8450000</v>
      </c>
      <c r="F7" s="74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7">
        <f t="shared" si="2"/>
        <v>2026</v>
      </c>
      <c r="B8" s="73">
        <v>3434184.8256000001</v>
      </c>
      <c r="C8" s="74">
        <v>6741000</v>
      </c>
      <c r="D8" s="74">
        <v>12290000</v>
      </c>
      <c r="E8" s="74">
        <v>8801000</v>
      </c>
      <c r="F8" s="74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7">
        <f t="shared" si="2"/>
        <v>2027</v>
      </c>
      <c r="B9" s="73">
        <v>3443062.3292</v>
      </c>
      <c r="C9" s="74">
        <v>6841000</v>
      </c>
      <c r="D9" s="74">
        <v>12471000</v>
      </c>
      <c r="E9" s="74">
        <v>9179000</v>
      </c>
      <c r="F9" s="74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7">
        <f t="shared" si="2"/>
        <v>2028</v>
      </c>
      <c r="B10" s="73">
        <v>3449374.6123999995</v>
      </c>
      <c r="C10" s="74">
        <v>6951000</v>
      </c>
      <c r="D10" s="74">
        <v>12627000</v>
      </c>
      <c r="E10" s="74">
        <v>9571000</v>
      </c>
      <c r="F10" s="74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7">
        <f t="shared" si="2"/>
        <v>2029</v>
      </c>
      <c r="B11" s="73">
        <v>3453095.0159999994</v>
      </c>
      <c r="C11" s="74">
        <v>7061000</v>
      </c>
      <c r="D11" s="74">
        <v>12774000</v>
      </c>
      <c r="E11" s="74">
        <v>9959000</v>
      </c>
      <c r="F11" s="74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7">
        <f t="shared" si="2"/>
        <v>2030</v>
      </c>
      <c r="B12" s="73">
        <v>3454198.8</v>
      </c>
      <c r="C12" s="74">
        <v>7164000</v>
      </c>
      <c r="D12" s="74">
        <v>12922000</v>
      </c>
      <c r="E12" s="74">
        <v>10330000</v>
      </c>
      <c r="F12" s="74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7" t="str">
        <f t="shared" si="2"/>
        <v/>
      </c>
      <c r="B13" s="73">
        <v>6309000</v>
      </c>
      <c r="C13" s="74">
        <v>10174000</v>
      </c>
      <c r="D13" s="74">
        <v>6783000</v>
      </c>
      <c r="E13" s="74">
        <v>4350000</v>
      </c>
      <c r="F13" s="74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8.0523012749999998E-2</v>
      </c>
    </row>
    <row r="4" spans="1:8" ht="15.75" customHeight="1" x14ac:dyDescent="0.25">
      <c r="B4" s="24" t="s">
        <v>7</v>
      </c>
      <c r="C4" s="75">
        <v>0.20028460147609575</v>
      </c>
    </row>
    <row r="5" spans="1:8" ht="15.75" customHeight="1" x14ac:dyDescent="0.25">
      <c r="B5" s="24" t="s">
        <v>8</v>
      </c>
      <c r="C5" s="75">
        <v>0.11051383631455032</v>
      </c>
    </row>
    <row r="6" spans="1:8" ht="15.75" customHeight="1" x14ac:dyDescent="0.25">
      <c r="B6" s="24" t="s">
        <v>10</v>
      </c>
      <c r="C6" s="75">
        <v>0.1601866036977076</v>
      </c>
    </row>
    <row r="7" spans="1:8" ht="15.75" customHeight="1" x14ac:dyDescent="0.25">
      <c r="B7" s="24" t="s">
        <v>13</v>
      </c>
      <c r="C7" s="75">
        <v>0.10202645181570706</v>
      </c>
    </row>
    <row r="8" spans="1:8" ht="15.75" customHeight="1" x14ac:dyDescent="0.25">
      <c r="B8" s="24" t="s">
        <v>14</v>
      </c>
      <c r="C8" s="75">
        <v>1.606081126313581E-2</v>
      </c>
    </row>
    <row r="9" spans="1:8" ht="15.75" customHeight="1" x14ac:dyDescent="0.25">
      <c r="B9" s="24" t="s">
        <v>27</v>
      </c>
      <c r="C9" s="75">
        <v>6.0639153642321177E-2</v>
      </c>
    </row>
    <row r="10" spans="1:8" ht="15.75" customHeight="1" x14ac:dyDescent="0.25">
      <c r="B10" s="24" t="s">
        <v>15</v>
      </c>
      <c r="C10" s="75">
        <v>0.26976552904048223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0.28565908910436799</v>
      </c>
      <c r="D14" s="75">
        <v>0.28565908910436799</v>
      </c>
      <c r="E14" s="75">
        <v>0.24142877417757899</v>
      </c>
      <c r="F14" s="75">
        <v>0.24142877417757899</v>
      </c>
    </row>
    <row r="15" spans="1:8" ht="15.75" customHeight="1" x14ac:dyDescent="0.25">
      <c r="B15" s="24" t="s">
        <v>16</v>
      </c>
      <c r="C15" s="75">
        <v>0.199449233914894</v>
      </c>
      <c r="D15" s="75">
        <v>0.199449233914894</v>
      </c>
      <c r="E15" s="75">
        <v>0.14554242578701099</v>
      </c>
      <c r="F15" s="75">
        <v>0.14554242578701099</v>
      </c>
    </row>
    <row r="16" spans="1:8" ht="15.75" customHeight="1" x14ac:dyDescent="0.25">
      <c r="B16" s="24" t="s">
        <v>17</v>
      </c>
      <c r="C16" s="75">
        <v>4.4232754999841403E-2</v>
      </c>
      <c r="D16" s="75">
        <v>4.4232754999841403E-2</v>
      </c>
      <c r="E16" s="75">
        <v>4.6722176220080298E-2</v>
      </c>
      <c r="F16" s="75">
        <v>4.6722176220080298E-2</v>
      </c>
    </row>
    <row r="17" spans="1:8" ht="15.75" customHeight="1" x14ac:dyDescent="0.25">
      <c r="B17" s="24" t="s">
        <v>18</v>
      </c>
      <c r="C17" s="75">
        <v>2.3371330368253299E-2</v>
      </c>
      <c r="D17" s="75">
        <v>2.3371330368253299E-2</v>
      </c>
      <c r="E17" s="75">
        <v>7.2026721693555396E-2</v>
      </c>
      <c r="F17" s="75">
        <v>7.2026721693555396E-2</v>
      </c>
    </row>
    <row r="18" spans="1:8" ht="15.75" customHeight="1" x14ac:dyDescent="0.25">
      <c r="B18" s="24" t="s">
        <v>19</v>
      </c>
      <c r="C18" s="75">
        <v>7.61858048948487E-3</v>
      </c>
      <c r="D18" s="75">
        <v>7.61858048948487E-3</v>
      </c>
      <c r="E18" s="75">
        <v>1.05564922170525E-2</v>
      </c>
      <c r="F18" s="75">
        <v>1.05564922170525E-2</v>
      </c>
    </row>
    <row r="19" spans="1:8" ht="15.75" customHeight="1" x14ac:dyDescent="0.25">
      <c r="B19" s="24" t="s">
        <v>20</v>
      </c>
      <c r="C19" s="75">
        <v>6.4470693671878701E-2</v>
      </c>
      <c r="D19" s="75">
        <v>6.4470693671878701E-2</v>
      </c>
      <c r="E19" s="75">
        <v>8.2734231774293704E-2</v>
      </c>
      <c r="F19" s="75">
        <v>8.2734231774293704E-2</v>
      </c>
    </row>
    <row r="20" spans="1:8" ht="15.75" customHeight="1" x14ac:dyDescent="0.25">
      <c r="B20" s="24" t="s">
        <v>21</v>
      </c>
      <c r="C20" s="75">
        <v>2.8001256212231401E-2</v>
      </c>
      <c r="D20" s="75">
        <v>2.8001256212231401E-2</v>
      </c>
      <c r="E20" s="75">
        <v>1.2075784023540502E-2</v>
      </c>
      <c r="F20" s="75">
        <v>1.2075784023540502E-2</v>
      </c>
    </row>
    <row r="21" spans="1:8" ht="15.75" customHeight="1" x14ac:dyDescent="0.25">
      <c r="B21" s="24" t="s">
        <v>22</v>
      </c>
      <c r="C21" s="75">
        <v>2.6595118216850299E-2</v>
      </c>
      <c r="D21" s="75">
        <v>2.6595118216850299E-2</v>
      </c>
      <c r="E21" s="75">
        <v>7.7747796012667805E-2</v>
      </c>
      <c r="F21" s="75">
        <v>7.7747796012667805E-2</v>
      </c>
    </row>
    <row r="22" spans="1:8" ht="15.75" customHeight="1" x14ac:dyDescent="0.25">
      <c r="B22" s="24" t="s">
        <v>23</v>
      </c>
      <c r="C22" s="75">
        <v>0.32060194302219802</v>
      </c>
      <c r="D22" s="75">
        <v>0.32060194302219802</v>
      </c>
      <c r="E22" s="75">
        <v>0.31116559809421984</v>
      </c>
      <c r="F22" s="75">
        <v>0.31116559809421984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8.7499999999999994E-2</v>
      </c>
    </row>
    <row r="27" spans="1:8" ht="15.75" customHeight="1" x14ac:dyDescent="0.25">
      <c r="B27" s="24" t="s">
        <v>39</v>
      </c>
      <c r="C27" s="75">
        <v>8.5000000000000006E-3</v>
      </c>
    </row>
    <row r="28" spans="1:8" ht="15.75" customHeight="1" x14ac:dyDescent="0.25">
      <c r="B28" s="24" t="s">
        <v>40</v>
      </c>
      <c r="C28" s="75">
        <v>0.15590000000000001</v>
      </c>
    </row>
    <row r="29" spans="1:8" ht="15.75" customHeight="1" x14ac:dyDescent="0.25">
      <c r="B29" s="24" t="s">
        <v>41</v>
      </c>
      <c r="C29" s="75">
        <v>0.16769999999999999</v>
      </c>
    </row>
    <row r="30" spans="1:8" ht="15.75" customHeight="1" x14ac:dyDescent="0.25">
      <c r="B30" s="24" t="s">
        <v>42</v>
      </c>
      <c r="C30" s="75">
        <v>0.10640000000000001</v>
      </c>
    </row>
    <row r="31" spans="1:8" ht="15.75" customHeight="1" x14ac:dyDescent="0.25">
      <c r="B31" s="24" t="s">
        <v>43</v>
      </c>
      <c r="C31" s="75">
        <v>0.109</v>
      </c>
    </row>
    <row r="32" spans="1:8" ht="15.75" customHeight="1" x14ac:dyDescent="0.25">
      <c r="B32" s="24" t="s">
        <v>44</v>
      </c>
      <c r="C32" s="75">
        <v>1.83E-2</v>
      </c>
    </row>
    <row r="33" spans="2:3" ht="15.75" customHeight="1" x14ac:dyDescent="0.25">
      <c r="B33" s="24" t="s">
        <v>45</v>
      </c>
      <c r="C33" s="75">
        <v>8.4399999999999989E-2</v>
      </c>
    </row>
    <row r="34" spans="2:3" ht="15.75" customHeight="1" x14ac:dyDescent="0.25">
      <c r="B34" s="24" t="s">
        <v>46</v>
      </c>
      <c r="C34" s="75">
        <v>0.26229999999776482</v>
      </c>
    </row>
    <row r="35" spans="2:3" ht="15.75" customHeight="1" x14ac:dyDescent="0.25">
      <c r="B35" s="32" t="s">
        <v>129</v>
      </c>
      <c r="C35" s="70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0.68341650479141836</v>
      </c>
      <c r="D2" s="76">
        <v>0.68341650479141836</v>
      </c>
      <c r="E2" s="76">
        <v>0.6281400940533981</v>
      </c>
      <c r="F2" s="76">
        <v>0.34113816013071896</v>
      </c>
      <c r="G2" s="76">
        <v>0.2840974182234432</v>
      </c>
    </row>
    <row r="3" spans="1:15" ht="15.75" customHeight="1" x14ac:dyDescent="0.25">
      <c r="A3" s="5"/>
      <c r="B3" s="11" t="s">
        <v>118</v>
      </c>
      <c r="C3" s="76">
        <v>0.15486777520858161</v>
      </c>
      <c r="D3" s="76">
        <v>0.15486777520858161</v>
      </c>
      <c r="E3" s="76">
        <v>0.19999980594660194</v>
      </c>
      <c r="F3" s="76">
        <v>0.25536627986928107</v>
      </c>
      <c r="G3" s="76">
        <v>0.26017342510989006</v>
      </c>
    </row>
    <row r="4" spans="1:15" ht="15.75" customHeight="1" x14ac:dyDescent="0.25">
      <c r="A4" s="5"/>
      <c r="B4" s="11" t="s">
        <v>116</v>
      </c>
      <c r="C4" s="77">
        <v>9.5831537777777795E-2</v>
      </c>
      <c r="D4" s="77">
        <v>9.5831537777777795E-2</v>
      </c>
      <c r="E4" s="77">
        <v>0.10549337550432278</v>
      </c>
      <c r="F4" s="77">
        <v>0.24327686017052375</v>
      </c>
      <c r="G4" s="77">
        <v>0.23588327317204294</v>
      </c>
    </row>
    <row r="5" spans="1:15" ht="15.75" customHeight="1" x14ac:dyDescent="0.25">
      <c r="A5" s="5"/>
      <c r="B5" s="11" t="s">
        <v>119</v>
      </c>
      <c r="C5" s="77">
        <v>6.5884182222222226E-2</v>
      </c>
      <c r="D5" s="77">
        <v>6.5884182222222226E-2</v>
      </c>
      <c r="E5" s="77">
        <v>6.6366724495677223E-2</v>
      </c>
      <c r="F5" s="77">
        <v>0.16021869982947626</v>
      </c>
      <c r="G5" s="77">
        <v>0.2198458834946237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0.64957820782096587</v>
      </c>
      <c r="D8" s="76">
        <v>0.64957820782096587</v>
      </c>
      <c r="E8" s="76">
        <v>0.64041547749711647</v>
      </c>
      <c r="F8" s="76">
        <v>0.64151310615916946</v>
      </c>
      <c r="G8" s="76">
        <v>0.71386977674766017</v>
      </c>
    </row>
    <row r="9" spans="1:15" ht="15.75" customHeight="1" x14ac:dyDescent="0.25">
      <c r="B9" s="7" t="s">
        <v>121</v>
      </c>
      <c r="C9" s="76">
        <v>0.19626826217903415</v>
      </c>
      <c r="D9" s="76">
        <v>0.19626826217903415</v>
      </c>
      <c r="E9" s="76">
        <v>0.22579391250288353</v>
      </c>
      <c r="F9" s="76">
        <v>0.23026097384083039</v>
      </c>
      <c r="G9" s="76">
        <v>0.21066646558567317</v>
      </c>
    </row>
    <row r="10" spans="1:15" ht="15.75" customHeight="1" x14ac:dyDescent="0.25">
      <c r="B10" s="7" t="s">
        <v>122</v>
      </c>
      <c r="C10" s="77">
        <v>9.5861960999999982E-2</v>
      </c>
      <c r="D10" s="77">
        <v>9.5861960999999982E-2</v>
      </c>
      <c r="E10" s="77">
        <v>9.0143564000000009E-2</v>
      </c>
      <c r="F10" s="77">
        <v>0.10046693800000001</v>
      </c>
      <c r="G10" s="77">
        <v>5.1420581E-2</v>
      </c>
    </row>
    <row r="11" spans="1:15" ht="15.75" customHeight="1" x14ac:dyDescent="0.25">
      <c r="B11" s="7" t="s">
        <v>123</v>
      </c>
      <c r="C11" s="77">
        <v>5.8291569000000001E-2</v>
      </c>
      <c r="D11" s="77">
        <v>5.8291569000000001E-2</v>
      </c>
      <c r="E11" s="77">
        <v>4.3647045999999995E-2</v>
      </c>
      <c r="F11" s="77">
        <v>2.7758981999999998E-2</v>
      </c>
      <c r="G11" s="77">
        <v>2.4043176666666666E-2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0.90827927350000015</v>
      </c>
      <c r="D14" s="78">
        <v>0.900232278725</v>
      </c>
      <c r="E14" s="78">
        <v>0.900232278725</v>
      </c>
      <c r="F14" s="78">
        <v>0.62486000702099997</v>
      </c>
      <c r="G14" s="78">
        <v>0.62486000702099997</v>
      </c>
      <c r="H14" s="79">
        <v>0.44700000000000001</v>
      </c>
      <c r="I14" s="79">
        <v>0.24537711864406778</v>
      </c>
      <c r="J14" s="79">
        <v>0.2983983050847458</v>
      </c>
      <c r="K14" s="79">
        <v>0.31442796610169493</v>
      </c>
      <c r="L14" s="79">
        <v>0.233480045159</v>
      </c>
      <c r="M14" s="79">
        <v>0.21368486372149997</v>
      </c>
      <c r="N14" s="79">
        <v>0.22481026902450002</v>
      </c>
      <c r="O14" s="79">
        <v>0.24163644887300001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0.46963309956774274</v>
      </c>
      <c r="D15" s="76">
        <f t="shared" si="0"/>
        <v>0.465472336233547</v>
      </c>
      <c r="E15" s="76">
        <f t="shared" si="0"/>
        <v>0.465472336233547</v>
      </c>
      <c r="F15" s="76">
        <f t="shared" si="0"/>
        <v>0.32308888956849424</v>
      </c>
      <c r="G15" s="76">
        <f t="shared" si="0"/>
        <v>0.32308888956849424</v>
      </c>
      <c r="H15" s="76">
        <f t="shared" si="0"/>
        <v>0.23112494321030103</v>
      </c>
      <c r="I15" s="76">
        <f t="shared" si="0"/>
        <v>0.12687421165932317</v>
      </c>
      <c r="J15" s="76">
        <f t="shared" si="0"/>
        <v>0.15428924231937796</v>
      </c>
      <c r="K15" s="76">
        <f t="shared" si="0"/>
        <v>0.16257750740265034</v>
      </c>
      <c r="L15" s="76">
        <f t="shared" si="0"/>
        <v>0.12072273417922236</v>
      </c>
      <c r="M15" s="76">
        <f t="shared" si="0"/>
        <v>0.11048747649336151</v>
      </c>
      <c r="N15" s="76">
        <f t="shared" si="0"/>
        <v>0.11623995673686814</v>
      </c>
      <c r="O15" s="76">
        <f t="shared" si="0"/>
        <v>0.12494006828481193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0.57499999999999996</v>
      </c>
      <c r="D2" s="77">
        <v>0.57499999999999996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0.151</v>
      </c>
      <c r="D3" s="77">
        <v>0.24100000000000002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0.111</v>
      </c>
      <c r="D4" s="77">
        <v>0.111</v>
      </c>
      <c r="E4" s="77">
        <v>0.68599999999999994</v>
      </c>
      <c r="F4" s="77">
        <v>0.74699999999999989</v>
      </c>
      <c r="G4" s="77">
        <v>0</v>
      </c>
    </row>
    <row r="5" spans="1:7" x14ac:dyDescent="0.25">
      <c r="B5" s="43" t="s">
        <v>169</v>
      </c>
      <c r="C5" s="76">
        <f>1-SUM(C2:C4)</f>
        <v>0.16300000000000003</v>
      </c>
      <c r="D5" s="76">
        <f t="shared" ref="D5:G5" si="0">1-SUM(D2:D4)</f>
        <v>7.3000000000000065E-2</v>
      </c>
      <c r="E5" s="76">
        <f t="shared" si="0"/>
        <v>0.31400000000000006</v>
      </c>
      <c r="F5" s="76">
        <f t="shared" si="0"/>
        <v>0.25300000000000011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0.41686999999999996</v>
      </c>
      <c r="D2" s="28">
        <v>0.40959000000000001</v>
      </c>
      <c r="E2" s="28">
        <v>0.40192999999999995</v>
      </c>
      <c r="F2" s="28">
        <v>0.39433000000000001</v>
      </c>
      <c r="G2" s="28">
        <v>0.38679000000000002</v>
      </c>
      <c r="H2" s="28">
        <v>0.37929999999999997</v>
      </c>
      <c r="I2" s="28">
        <v>0.37186999999999998</v>
      </c>
      <c r="J2" s="28">
        <v>0.36451</v>
      </c>
      <c r="K2" s="28">
        <v>0.35723999999999995</v>
      </c>
      <c r="L2" s="28">
        <v>0.35005999999999998</v>
      </c>
      <c r="M2" s="28">
        <v>0.34297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8.7159999999999987E-2</v>
      </c>
      <c r="D4" s="28">
        <v>8.5570000000000007E-2</v>
      </c>
      <c r="E4" s="28">
        <v>8.410999999999999E-2</v>
      </c>
      <c r="F4" s="28">
        <v>8.2659999999999997E-2</v>
      </c>
      <c r="G4" s="28">
        <v>8.1250000000000003E-2</v>
      </c>
      <c r="H4" s="28">
        <v>7.986E-2</v>
      </c>
      <c r="I4" s="28">
        <v>7.85E-2</v>
      </c>
      <c r="J4" s="28">
        <v>7.7170000000000002E-2</v>
      </c>
      <c r="K4" s="28">
        <v>7.5859999999999997E-2</v>
      </c>
      <c r="L4" s="28">
        <v>7.4580000000000007E-2</v>
      </c>
      <c r="M4" s="28">
        <v>7.3319999999999996E-2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0.35163492495707466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0.15980098085328628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0.11772253388704365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0.57500000000000007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0.72666666666666657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47.697000000000003</v>
      </c>
      <c r="D13" s="28">
        <v>45.347000000000001</v>
      </c>
      <c r="E13" s="28">
        <v>43.198999999999998</v>
      </c>
      <c r="F13" s="28">
        <v>41.186</v>
      </c>
      <c r="G13" s="28">
        <v>39.319000000000003</v>
      </c>
      <c r="H13" s="28">
        <v>37.572000000000003</v>
      </c>
      <c r="I13" s="28">
        <v>35.945</v>
      </c>
      <c r="J13" s="28">
        <v>34.524000000000001</v>
      </c>
      <c r="K13" s="28">
        <v>32.963000000000001</v>
      </c>
      <c r="L13" s="28">
        <v>31.641999999999999</v>
      </c>
      <c r="M13" s="28">
        <v>30.381</v>
      </c>
    </row>
    <row r="14" spans="1:13" x14ac:dyDescent="0.25">
      <c r="B14" s="16" t="s">
        <v>170</v>
      </c>
      <c r="C14" s="28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36.104865630041672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47.391762786682584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70.675747512215978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0.15297543842324213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1.1688974430033845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1.1688974430033845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1.1688974430033845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1.1688974430033845</v>
      </c>
      <c r="E13" s="82" t="s">
        <v>201</v>
      </c>
    </row>
    <row r="14" spans="1:5" ht="15.75" customHeight="1" x14ac:dyDescent="0.25">
      <c r="A14" s="11" t="s">
        <v>187</v>
      </c>
      <c r="B14" s="81">
        <v>5.0999999999999997E-2</v>
      </c>
      <c r="C14" s="81">
        <v>0.95</v>
      </c>
      <c r="D14" s="82">
        <v>15.051012117177663</v>
      </c>
      <c r="E14" s="82" t="s">
        <v>201</v>
      </c>
    </row>
    <row r="15" spans="1:5" ht="15.75" customHeight="1" x14ac:dyDescent="0.25">
      <c r="A15" s="11" t="s">
        <v>207</v>
      </c>
      <c r="B15" s="81">
        <v>5.0999999999999997E-2</v>
      </c>
      <c r="C15" s="81">
        <v>0.95</v>
      </c>
      <c r="D15" s="82">
        <v>15.051012117177663</v>
      </c>
      <c r="E15" s="82" t="s">
        <v>201</v>
      </c>
    </row>
    <row r="16" spans="1:5" ht="15.75" customHeight="1" x14ac:dyDescent="0.25">
      <c r="A16" s="52" t="s">
        <v>57</v>
      </c>
      <c r="B16" s="81">
        <v>1.2E-2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0.25353452797983911</v>
      </c>
      <c r="E17" s="82" t="s">
        <v>201</v>
      </c>
    </row>
    <row r="18" spans="1:5" ht="15.9" customHeight="1" x14ac:dyDescent="0.25">
      <c r="A18" s="52" t="s">
        <v>173</v>
      </c>
      <c r="B18" s="81">
        <v>0.13800000000000001</v>
      </c>
      <c r="C18" s="81">
        <v>0.95</v>
      </c>
      <c r="D18" s="82">
        <v>1.7327840647821271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1.6489285886905378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25.652464004019169</v>
      </c>
      <c r="E22" s="82" t="s">
        <v>201</v>
      </c>
    </row>
    <row r="23" spans="1:5" ht="15.75" customHeight="1" x14ac:dyDescent="0.25">
      <c r="A23" s="52" t="s">
        <v>34</v>
      </c>
      <c r="B23" s="81">
        <v>0.70499999999999996</v>
      </c>
      <c r="C23" s="81">
        <v>0.95</v>
      </c>
      <c r="D23" s="82">
        <v>4.9325180741630454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21.746117356862918</v>
      </c>
      <c r="E24" s="82" t="s">
        <v>201</v>
      </c>
    </row>
    <row r="25" spans="1:5" ht="15.75" customHeight="1" x14ac:dyDescent="0.25">
      <c r="A25" s="52" t="s">
        <v>87</v>
      </c>
      <c r="B25" s="81">
        <v>0.11699999999999999</v>
      </c>
      <c r="C25" s="81">
        <v>0.95</v>
      </c>
      <c r="D25" s="82">
        <v>21.745828433656246</v>
      </c>
      <c r="E25" s="82" t="s">
        <v>201</v>
      </c>
    </row>
    <row r="26" spans="1:5" ht="15.75" customHeight="1" x14ac:dyDescent="0.25">
      <c r="A26" s="52" t="s">
        <v>137</v>
      </c>
      <c r="B26" s="81">
        <v>5.0999999999999997E-2</v>
      </c>
      <c r="C26" s="81">
        <v>0.95</v>
      </c>
      <c r="D26" s="82">
        <v>4.9055673481103588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3.9758877902470471</v>
      </c>
      <c r="E27" s="82" t="s">
        <v>201</v>
      </c>
    </row>
    <row r="28" spans="1:5" ht="15.75" customHeight="1" x14ac:dyDescent="0.25">
      <c r="A28" s="52" t="s">
        <v>84</v>
      </c>
      <c r="B28" s="81">
        <v>0.29499999999999998</v>
      </c>
      <c r="C28" s="81">
        <v>0.95</v>
      </c>
      <c r="D28" s="82">
        <v>0.67335435358972484</v>
      </c>
      <c r="E28" s="82" t="s">
        <v>201</v>
      </c>
    </row>
    <row r="29" spans="1:5" ht="15.75" customHeight="1" x14ac:dyDescent="0.25">
      <c r="A29" s="52" t="s">
        <v>58</v>
      </c>
      <c r="B29" s="81">
        <v>0.13800000000000001</v>
      </c>
      <c r="C29" s="81">
        <v>0.95</v>
      </c>
      <c r="D29" s="82">
        <v>63.608546888725961</v>
      </c>
      <c r="E29" s="82" t="s">
        <v>201</v>
      </c>
    </row>
    <row r="30" spans="1:5" ht="15.75" customHeight="1" x14ac:dyDescent="0.25">
      <c r="A30" s="52" t="s">
        <v>67</v>
      </c>
      <c r="B30" s="81">
        <v>0.12</v>
      </c>
      <c r="C30" s="81">
        <v>0.95</v>
      </c>
      <c r="D30" s="82">
        <v>187.81845763657608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187.81845763657608</v>
      </c>
      <c r="E31" s="82" t="s">
        <v>201</v>
      </c>
    </row>
    <row r="32" spans="1:5" ht="15.75" customHeight="1" x14ac:dyDescent="0.25">
      <c r="A32" s="52" t="s">
        <v>28</v>
      </c>
      <c r="B32" s="81">
        <v>0.75</v>
      </c>
      <c r="C32" s="81">
        <v>0.95</v>
      </c>
      <c r="D32" s="82">
        <v>0.48159678577230747</v>
      </c>
      <c r="E32" s="82" t="s">
        <v>201</v>
      </c>
    </row>
    <row r="33" spans="1:6" ht="15.75" customHeight="1" x14ac:dyDescent="0.25">
      <c r="A33" s="52" t="s">
        <v>83</v>
      </c>
      <c r="B33" s="81">
        <v>8.3000000000000004E-2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0.36899999999999999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0.28000000000000003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0.57299999999999995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0.121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0.33299999999999996</v>
      </c>
      <c r="C38" s="81">
        <v>0.95</v>
      </c>
      <c r="D38" s="82">
        <v>2.0259706923818843</v>
      </c>
      <c r="E38" s="82" t="s">
        <v>201</v>
      </c>
    </row>
    <row r="39" spans="1:6" ht="15.75" customHeight="1" x14ac:dyDescent="0.25">
      <c r="A39" s="52" t="s">
        <v>60</v>
      </c>
      <c r="B39" s="81">
        <v>0.33299999999999996</v>
      </c>
      <c r="C39" s="81">
        <v>0.95</v>
      </c>
      <c r="D39" s="82">
        <v>0.50702185611008344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2020-06-17T04:28:14Z</dcterms:modified>
</cp:coreProperties>
</file>