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CE233B0-9BE8-48F0-9919-3B4CF955CFD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19" i="2" l="1"/>
  <c r="A32" i="2"/>
  <c r="A23" i="2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I5" i="2"/>
  <c r="I3" i="2"/>
  <c r="C8" i="51"/>
  <c r="A39" i="2"/>
  <c r="A25" i="2"/>
  <c r="A18" i="2"/>
  <c r="A1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<sst xmlns="http://schemas.openxmlformats.org/spreadsheetml/2006/main" count="1097" uniqueCount="272">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</sst>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37.299999999999997</v>
      </c>
    </row>
    <row r="38" spans="1:5" ht="15" customHeight="1" x14ac:dyDescent="0.25">
      <c r="B38" s="16" t="s">
        <v>91</v>
      </c>
      <c r="C38" s="71">
        <v>55.6</v>
      </c>
      <c r="D38" s="17"/>
      <c r="E38" s="18"/>
    </row>
    <row r="39" spans="1:5" ht="15" customHeight="1" x14ac:dyDescent="0.25">
      <c r="B39" s="16" t="s">
        <v>90</v>
      </c>
      <c r="C39" s="71">
        <v>84.2</v>
      </c>
      <c r="D39" s="17"/>
      <c r="E39" s="17"/>
    </row>
    <row r="40" spans="1:5" ht="15" customHeight="1" x14ac:dyDescent="0.25">
      <c r="B40" s="16" t="s">
        <v>171</v>
      </c>
      <c r="C40" s="71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2.818231479095</v>
      </c>
      <c r="D51" s="17"/>
    </row>
    <row r="52" spans="1:4" ht="15" customHeight="1" x14ac:dyDescent="0.25">
      <c r="B52" s="16" t="s">
        <v>125</v>
      </c>
      <c r="C52" s="72">
        <v>2.67245499754</v>
      </c>
    </row>
    <row r="53" spans="1:4" ht="15.75" customHeight="1" x14ac:dyDescent="0.25">
      <c r="B53" s="16" t="s">
        <v>126</v>
      </c>
      <c r="C53" s="72">
        <v>2.67245499754</v>
      </c>
    </row>
    <row r="54" spans="1:4" ht="15.75" customHeight="1" x14ac:dyDescent="0.25">
      <c r="B54" s="16" t="s">
        <v>127</v>
      </c>
      <c r="C54" s="72">
        <v>1.8461936846999998</v>
      </c>
    </row>
    <row r="55" spans="1:4" ht="15.75" customHeight="1" x14ac:dyDescent="0.25">
      <c r="B55" s="16" t="s">
        <v>128</v>
      </c>
      <c r="C55" s="72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0.125454966</v>
      </c>
      <c r="C3" s="26">
        <f>frac_mam_1_5months * 2.6</f>
        <v>0.125454966</v>
      </c>
      <c r="D3" s="26">
        <f>frac_mam_6_11months * 2.6</f>
        <v>0.1133050074</v>
      </c>
      <c r="E3" s="26">
        <f>frac_mam_12_23months * 2.6</f>
        <v>0.15828366839999999</v>
      </c>
      <c r="F3" s="26">
        <f>frac_mam_24_59months * 2.6</f>
        <v>0.10601610352666668</v>
      </c>
    </row>
    <row r="4" spans="1:6" ht="15.75" customHeight="1" x14ac:dyDescent="0.25">
      <c r="A4" s="3" t="s">
        <v>66</v>
      </c>
      <c r="B4" s="26">
        <f>frac_sam_1month * 2.6</f>
        <v>5.7866697199999997E-2</v>
      </c>
      <c r="C4" s="26">
        <f>frac_sam_1_5months * 2.6</f>
        <v>5.7866697199999997E-2</v>
      </c>
      <c r="D4" s="26">
        <f>frac_sam_6_11months * 2.6</f>
        <v>5.284404060000001E-2</v>
      </c>
      <c r="E4" s="26">
        <f>frac_sam_12_23months * 2.6</f>
        <v>3.8581636600000004E-2</v>
      </c>
      <c r="F4" s="26">
        <f>frac_sam_24_59months * 2.6</f>
        <v>2.8968495140000005E-2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0.28399999999999997</v>
      </c>
      <c r="E2" s="87">
        <f>food_insecure</f>
        <v>0.28399999999999997</v>
      </c>
      <c r="F2" s="87">
        <f>food_insecure</f>
        <v>0.28399999999999997</v>
      </c>
      <c r="G2" s="87">
        <f>food_insecure</f>
        <v>0.28399999999999997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0.28399999999999997</v>
      </c>
      <c r="F5" s="87">
        <f>food_insecure</f>
        <v>0.28399999999999997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0.10839351842673077</v>
      </c>
      <c r="D7" s="87">
        <f>diarrhoea_1_5mo/26</f>
        <v>0.10278673067461538</v>
      </c>
      <c r="E7" s="87">
        <f>diarrhoea_6_11mo/26</f>
        <v>0.10278673067461538</v>
      </c>
      <c r="F7" s="87">
        <f>diarrhoea_12_23mo/26</f>
        <v>7.1007449411538456E-2</v>
      </c>
      <c r="G7" s="87">
        <f>diarrhoea_24_59mo/26</f>
        <v>7.1007449411538456E-2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0.28399999999999997</v>
      </c>
      <c r="F8" s="87">
        <f>food_insecure</f>
        <v>0.28399999999999997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0.34299999999999997</v>
      </c>
      <c r="E9" s="87">
        <f>IF(ISBLANK(comm_deliv), frac_children_health_facility,1)</f>
        <v>0.34299999999999997</v>
      </c>
      <c r="F9" s="87">
        <f>IF(ISBLANK(comm_deliv), frac_children_health_facility,1)</f>
        <v>0.34299999999999997</v>
      </c>
      <c r="G9" s="87">
        <f>IF(ISBLANK(comm_deliv), frac_children_health_facility,1)</f>
        <v>0.34299999999999997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0.10839351842673077</v>
      </c>
      <c r="D11" s="87">
        <f>diarrhoea_1_5mo/26</f>
        <v>0.10278673067461538</v>
      </c>
      <c r="E11" s="87">
        <f>diarrhoea_6_11mo/26</f>
        <v>0.10278673067461538</v>
      </c>
      <c r="F11" s="87">
        <f>diarrhoea_12_23mo/26</f>
        <v>7.1007449411538456E-2</v>
      </c>
      <c r="G11" s="87">
        <f>diarrhoea_24_59mo/26</f>
        <v>7.1007449411538456E-2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0.28399999999999997</v>
      </c>
      <c r="I14" s="87">
        <f>food_insecure</f>
        <v>0.28399999999999997</v>
      </c>
      <c r="J14" s="87">
        <f>food_insecure</f>
        <v>0.28399999999999997</v>
      </c>
      <c r="K14" s="87">
        <f>food_insecure</f>
        <v>0.28399999999999997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0.64900000000000002</v>
      </c>
      <c r="I17" s="87">
        <f>frac_PW_health_facility</f>
        <v>0.64900000000000002</v>
      </c>
      <c r="J17" s="87">
        <f>frac_PW_health_facility</f>
        <v>0.64900000000000002</v>
      </c>
      <c r="K17" s="87">
        <f>frac_PW_health_facility</f>
        <v>0.64900000000000002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0.624</v>
      </c>
      <c r="M23" s="87">
        <f>famplan_unmet_need</f>
        <v>0.624</v>
      </c>
      <c r="N23" s="87">
        <f>famplan_unmet_need</f>
        <v>0.624</v>
      </c>
      <c r="O23" s="87">
        <f>famplan_unmet_need</f>
        <v>0.624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0.37043910601588792</v>
      </c>
      <c r="M24" s="87">
        <f>(1-food_insecure)*(0.49)+food_insecure*(0.7)</f>
        <v>0.54963999999999991</v>
      </c>
      <c r="N24" s="87">
        <f>(1-food_insecure)*(0.49)+food_insecure*(0.7)</f>
        <v>0.54963999999999991</v>
      </c>
      <c r="O24" s="87">
        <f>(1-food_insecure)*(0.49)+food_insecure*(0.7)</f>
        <v>0.54963999999999991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0.15875961686395196</v>
      </c>
      <c r="M25" s="87">
        <f>(1-food_insecure)*(0.21)+food_insecure*(0.3)</f>
        <v>0.23555999999999999</v>
      </c>
      <c r="N25" s="87">
        <f>(1-food_insecure)*(0.21)+food_insecure*(0.3)</f>
        <v>0.23555999999999999</v>
      </c>
      <c r="O25" s="87">
        <f>(1-food_insecure)*(0.21)+food_insecure*(0.3)</f>
        <v>0.23555999999999999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0.14476806632015998</v>
      </c>
      <c r="M26" s="87">
        <f>(1-food_insecure)*(0.3)</f>
        <v>0.21479999999999999</v>
      </c>
      <c r="N26" s="87">
        <f>(1-food_insecure)*(0.3)</f>
        <v>0.21479999999999999</v>
      </c>
      <c r="O26" s="87">
        <f>(1-food_insecure)*(0.3)</f>
        <v>0.21479999999999999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68456.210999999996</v>
      </c>
      <c r="C2" s="74">
        <v>103000</v>
      </c>
      <c r="D2" s="74">
        <v>175000</v>
      </c>
      <c r="E2" s="74">
        <v>135000</v>
      </c>
      <c r="F2" s="74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81683.06861829129</v>
      </c>
      <c r="I2" s="22">
        <f>G2-H2</f>
        <v>417316.93138170871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68955.75039999999</v>
      </c>
      <c r="C3" s="74">
        <v>105000</v>
      </c>
      <c r="D3" s="74">
        <v>178000</v>
      </c>
      <c r="E3" s="74">
        <v>139000</v>
      </c>
      <c r="F3" s="74">
        <v>90000</v>
      </c>
      <c r="G3" s="22">
        <f t="shared" si="0"/>
        <v>512000</v>
      </c>
      <c r="H3" s="22">
        <f t="shared" si="1"/>
        <v>82279.127186121463</v>
      </c>
      <c r="I3" s="22">
        <f t="shared" ref="I3:I15" si="3">G3-H3</f>
        <v>429720.87281387852</v>
      </c>
    </row>
    <row r="4" spans="1:9" ht="15.75" customHeight="1" x14ac:dyDescent="0.25">
      <c r="A4" s="7">
        <f t="shared" si="2"/>
        <v>2022</v>
      </c>
      <c r="B4" s="73">
        <v>69437.545599999983</v>
      </c>
      <c r="C4" s="74">
        <v>108000</v>
      </c>
      <c r="D4" s="74">
        <v>180000</v>
      </c>
      <c r="E4" s="74">
        <v>143000</v>
      </c>
      <c r="F4" s="74">
        <v>93000</v>
      </c>
      <c r="G4" s="22">
        <f t="shared" si="0"/>
        <v>524000</v>
      </c>
      <c r="H4" s="22">
        <f t="shared" si="1"/>
        <v>82854.013084810213</v>
      </c>
      <c r="I4" s="22">
        <f t="shared" si="3"/>
        <v>441145.98691518977</v>
      </c>
    </row>
    <row r="5" spans="1:9" ht="15.75" customHeight="1" x14ac:dyDescent="0.25">
      <c r="A5" s="7">
        <f t="shared" si="2"/>
        <v>2023</v>
      </c>
      <c r="B5" s="73">
        <v>69867.38559999998</v>
      </c>
      <c r="C5" s="74">
        <v>112000</v>
      </c>
      <c r="D5" s="74">
        <v>183000</v>
      </c>
      <c r="E5" s="74">
        <v>147000</v>
      </c>
      <c r="F5" s="74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7">
        <f t="shared" si="2"/>
        <v>2024</v>
      </c>
      <c r="B6" s="73">
        <v>70277.316599999962</v>
      </c>
      <c r="C6" s="74">
        <v>115000</v>
      </c>
      <c r="D6" s="74">
        <v>186000</v>
      </c>
      <c r="E6" s="74">
        <v>150000</v>
      </c>
      <c r="F6" s="74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7">
        <f t="shared" si="2"/>
        <v>2025</v>
      </c>
      <c r="B7" s="73">
        <v>70634.210000000006</v>
      </c>
      <c r="C7" s="74">
        <v>118000</v>
      </c>
      <c r="D7" s="74">
        <v>190000</v>
      </c>
      <c r="E7" s="74">
        <v>154000</v>
      </c>
      <c r="F7" s="74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7">
        <f t="shared" si="2"/>
        <v>2026</v>
      </c>
      <c r="B8" s="73">
        <v>71196.032400000011</v>
      </c>
      <c r="C8" s="74">
        <v>121000</v>
      </c>
      <c r="D8" s="74">
        <v>194000</v>
      </c>
      <c r="E8" s="74">
        <v>156000</v>
      </c>
      <c r="F8" s="74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7">
        <f t="shared" si="2"/>
        <v>2027</v>
      </c>
      <c r="B9" s="73">
        <v>71746.499799999991</v>
      </c>
      <c r="C9" s="74">
        <v>124000</v>
      </c>
      <c r="D9" s="74">
        <v>199000</v>
      </c>
      <c r="E9" s="74">
        <v>159000</v>
      </c>
      <c r="F9" s="74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7">
        <f t="shared" si="2"/>
        <v>2028</v>
      </c>
      <c r="B10" s="73">
        <v>72254.107199999999</v>
      </c>
      <c r="C10" s="74">
        <v>128000</v>
      </c>
      <c r="D10" s="74">
        <v>204000</v>
      </c>
      <c r="E10" s="74">
        <v>162000</v>
      </c>
      <c r="F10" s="74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7">
        <f t="shared" si="2"/>
        <v>2029</v>
      </c>
      <c r="B11" s="73">
        <v>72748.645199999999</v>
      </c>
      <c r="C11" s="74">
        <v>131000</v>
      </c>
      <c r="D11" s="74">
        <v>210000</v>
      </c>
      <c r="E11" s="74">
        <v>164000</v>
      </c>
      <c r="F11" s="74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7">
        <f t="shared" si="2"/>
        <v>2030</v>
      </c>
      <c r="B12" s="73">
        <v>73199.466</v>
      </c>
      <c r="C12" s="74">
        <v>133000</v>
      </c>
      <c r="D12" s="74">
        <v>215000</v>
      </c>
      <c r="E12" s="74">
        <v>168000</v>
      </c>
      <c r="F12" s="74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7" t="str">
        <f t="shared" si="2"/>
        <v/>
      </c>
      <c r="B13" s="73">
        <v>100000</v>
      </c>
      <c r="C13" s="74">
        <v>172000</v>
      </c>
      <c r="D13" s="74">
        <v>131000</v>
      </c>
      <c r="E13" s="74">
        <v>82000</v>
      </c>
      <c r="F13" s="74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7.8132691749999997E-2</v>
      </c>
    </row>
    <row r="4" spans="1:8" ht="15.75" customHeight="1" x14ac:dyDescent="0.25">
      <c r="B4" s="24" t="s">
        <v>7</v>
      </c>
      <c r="C4" s="75">
        <v>0.20086666037110271</v>
      </c>
    </row>
    <row r="5" spans="1:8" ht="15.75" customHeight="1" x14ac:dyDescent="0.25">
      <c r="B5" s="24" t="s">
        <v>8</v>
      </c>
      <c r="C5" s="75">
        <v>9.1922227851977331E-2</v>
      </c>
    </row>
    <row r="6" spans="1:8" ht="15.75" customHeight="1" x14ac:dyDescent="0.25">
      <c r="B6" s="24" t="s">
        <v>10</v>
      </c>
      <c r="C6" s="75">
        <v>0.1453247019271558</v>
      </c>
    </row>
    <row r="7" spans="1:8" ht="15.75" customHeight="1" x14ac:dyDescent="0.25">
      <c r="B7" s="24" t="s">
        <v>13</v>
      </c>
      <c r="C7" s="75">
        <v>0.16962723264676124</v>
      </c>
    </row>
    <row r="8" spans="1:8" ht="15.75" customHeight="1" x14ac:dyDescent="0.25">
      <c r="B8" s="24" t="s">
        <v>14</v>
      </c>
      <c r="C8" s="75">
        <v>9.6159546926502214E-3</v>
      </c>
    </row>
    <row r="9" spans="1:8" ht="15.75" customHeight="1" x14ac:dyDescent="0.25">
      <c r="B9" s="24" t="s">
        <v>27</v>
      </c>
      <c r="C9" s="75">
        <v>7.738282904550163E-2</v>
      </c>
    </row>
    <row r="10" spans="1:8" ht="15.75" customHeight="1" x14ac:dyDescent="0.25">
      <c r="B10" s="24" t="s">
        <v>15</v>
      </c>
      <c r="C10" s="75">
        <v>0.22712770171485108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0.25578119133875898</v>
      </c>
      <c r="D14" s="75">
        <v>0.25578119133875898</v>
      </c>
      <c r="E14" s="75">
        <v>0.2198768754854</v>
      </c>
      <c r="F14" s="75">
        <v>0.2198768754854</v>
      </c>
    </row>
    <row r="15" spans="1:8" ht="15.75" customHeight="1" x14ac:dyDescent="0.25">
      <c r="B15" s="24" t="s">
        <v>16</v>
      </c>
      <c r="C15" s="75">
        <v>0.13061193334007501</v>
      </c>
      <c r="D15" s="75">
        <v>0.13061193334007501</v>
      </c>
      <c r="E15" s="75">
        <v>0.103872277589346</v>
      </c>
      <c r="F15" s="75">
        <v>0.103872277589346</v>
      </c>
    </row>
    <row r="16" spans="1:8" ht="15.75" customHeight="1" x14ac:dyDescent="0.25">
      <c r="B16" s="24" t="s">
        <v>17</v>
      </c>
      <c r="C16" s="75">
        <v>4.9331355748983702E-2</v>
      </c>
      <c r="D16" s="75">
        <v>4.9331355748983702E-2</v>
      </c>
      <c r="E16" s="75">
        <v>4.5623497359682803E-2</v>
      </c>
      <c r="F16" s="75">
        <v>4.5623497359682803E-2</v>
      </c>
    </row>
    <row r="17" spans="1:8" ht="15.75" customHeight="1" x14ac:dyDescent="0.25">
      <c r="B17" s="24" t="s">
        <v>18</v>
      </c>
      <c r="C17" s="75">
        <v>7.6011025981576497E-2</v>
      </c>
      <c r="D17" s="75">
        <v>7.6011025981576497E-2</v>
      </c>
      <c r="E17" s="75">
        <v>0.15290323742260101</v>
      </c>
      <c r="F17" s="75">
        <v>0.15290323742260101</v>
      </c>
    </row>
    <row r="18" spans="1:8" ht="15.75" customHeight="1" x14ac:dyDescent="0.25">
      <c r="B18" s="24" t="s">
        <v>19</v>
      </c>
      <c r="C18" s="75">
        <v>2.0865763333877001E-2</v>
      </c>
      <c r="D18" s="75">
        <v>2.0865763333877001E-2</v>
      </c>
      <c r="E18" s="75">
        <v>3.17253725810634E-2</v>
      </c>
      <c r="F18" s="75">
        <v>3.17253725810634E-2</v>
      </c>
    </row>
    <row r="19" spans="1:8" ht="15.75" customHeight="1" x14ac:dyDescent="0.25">
      <c r="B19" s="24" t="s">
        <v>20</v>
      </c>
      <c r="C19" s="75">
        <v>4.8760736720828098E-2</v>
      </c>
      <c r="D19" s="75">
        <v>4.8760736720828098E-2</v>
      </c>
      <c r="E19" s="75">
        <v>4.2523537216306299E-2</v>
      </c>
      <c r="F19" s="75">
        <v>4.2523537216306299E-2</v>
      </c>
    </row>
    <row r="20" spans="1:8" ht="15.75" customHeight="1" x14ac:dyDescent="0.25">
      <c r="B20" s="24" t="s">
        <v>21</v>
      </c>
      <c r="C20" s="75">
        <v>4.3509082177179102E-2</v>
      </c>
      <c r="D20" s="75">
        <v>4.3509082177179102E-2</v>
      </c>
      <c r="E20" s="75">
        <v>1.6975086024404298E-2</v>
      </c>
      <c r="F20" s="75">
        <v>1.6975086024404298E-2</v>
      </c>
    </row>
    <row r="21" spans="1:8" ht="15.75" customHeight="1" x14ac:dyDescent="0.25">
      <c r="B21" s="24" t="s">
        <v>22</v>
      </c>
      <c r="C21" s="75">
        <v>3.00628615350923E-2</v>
      </c>
      <c r="D21" s="75">
        <v>3.00628615350923E-2</v>
      </c>
      <c r="E21" s="75">
        <v>7.7189737072209996E-2</v>
      </c>
      <c r="F21" s="75">
        <v>7.7189737072209996E-2</v>
      </c>
    </row>
    <row r="22" spans="1:8" ht="15.75" customHeight="1" x14ac:dyDescent="0.25">
      <c r="B22" s="24" t="s">
        <v>23</v>
      </c>
      <c r="C22" s="75">
        <v>0.34506604982362921</v>
      </c>
      <c r="D22" s="75">
        <v>0.34506604982362921</v>
      </c>
      <c r="E22" s="75">
        <v>0.30931037924898608</v>
      </c>
      <c r="F22" s="75">
        <v>0.30931037924898608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8.72E-2</v>
      </c>
    </row>
    <row r="27" spans="1:8" ht="15.75" customHeight="1" x14ac:dyDescent="0.25">
      <c r="B27" s="24" t="s">
        <v>39</v>
      </c>
      <c r="C27" s="75">
        <v>9.0000000000000011E-3</v>
      </c>
    </row>
    <row r="28" spans="1:8" ht="15.75" customHeight="1" x14ac:dyDescent="0.25">
      <c r="B28" s="24" t="s">
        <v>40</v>
      </c>
      <c r="C28" s="75">
        <v>0.15609999999999999</v>
      </c>
    </row>
    <row r="29" spans="1:8" ht="15.75" customHeight="1" x14ac:dyDescent="0.25">
      <c r="B29" s="24" t="s">
        <v>41</v>
      </c>
      <c r="C29" s="75">
        <v>0.16829999999999998</v>
      </c>
    </row>
    <row r="30" spans="1:8" ht="15.75" customHeight="1" x14ac:dyDescent="0.25">
      <c r="B30" s="24" t="s">
        <v>42</v>
      </c>
      <c r="C30" s="75">
        <v>0.10630000000000001</v>
      </c>
    </row>
    <row r="31" spans="1:8" ht="15.75" customHeight="1" x14ac:dyDescent="0.25">
      <c r="B31" s="24" t="s">
        <v>43</v>
      </c>
      <c r="C31" s="75">
        <v>0.1103</v>
      </c>
    </row>
    <row r="32" spans="1:8" ht="15.75" customHeight="1" x14ac:dyDescent="0.25">
      <c r="B32" s="24" t="s">
        <v>44</v>
      </c>
      <c r="C32" s="75">
        <v>1.89E-2</v>
      </c>
    </row>
    <row r="33" spans="2:3" ht="15.75" customHeight="1" x14ac:dyDescent="0.25">
      <c r="B33" s="24" t="s">
        <v>45</v>
      </c>
      <c r="C33" s="75">
        <v>8.4399999999999989E-2</v>
      </c>
    </row>
    <row r="34" spans="2:3" ht="15.75" customHeight="1" x14ac:dyDescent="0.25">
      <c r="B34" s="24" t="s">
        <v>46</v>
      </c>
      <c r="C34" s="75">
        <v>0.25950000000447032</v>
      </c>
    </row>
    <row r="35" spans="2:3" ht="15.75" customHeight="1" x14ac:dyDescent="0.25">
      <c r="B35" s="32" t="s">
        <v>129</v>
      </c>
      <c r="C35" s="70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0.59088563250883386</v>
      </c>
      <c r="D2" s="76">
        <v>0.59088563250883386</v>
      </c>
      <c r="E2" s="76">
        <v>0.57975133294663572</v>
      </c>
      <c r="F2" s="76">
        <v>0.36158869012820516</v>
      </c>
      <c r="G2" s="76">
        <v>0.34630098306647261</v>
      </c>
    </row>
    <row r="3" spans="1:15" ht="15.75" customHeight="1" x14ac:dyDescent="0.25">
      <c r="A3" s="5"/>
      <c r="B3" s="11" t="s">
        <v>118</v>
      </c>
      <c r="C3" s="76">
        <v>0.26083236749116612</v>
      </c>
      <c r="D3" s="76">
        <v>0.26083236749116612</v>
      </c>
      <c r="E3" s="76">
        <v>0.27891816705336425</v>
      </c>
      <c r="F3" s="76">
        <v>0.33768199987179481</v>
      </c>
      <c r="G3" s="76">
        <v>0.34129663360019408</v>
      </c>
    </row>
    <row r="4" spans="1:15" ht="15.75" customHeight="1" x14ac:dyDescent="0.25">
      <c r="A4" s="5"/>
      <c r="B4" s="11" t="s">
        <v>116</v>
      </c>
      <c r="C4" s="77">
        <v>0.105074</v>
      </c>
      <c r="D4" s="77">
        <v>0.105074</v>
      </c>
      <c r="E4" s="77">
        <v>0.10753407608695652</v>
      </c>
      <c r="F4" s="77">
        <v>0.21696913305369131</v>
      </c>
      <c r="G4" s="77">
        <v>0.2155875872204473</v>
      </c>
    </row>
    <row r="5" spans="1:15" ht="15.75" customHeight="1" x14ac:dyDescent="0.25">
      <c r="A5" s="5"/>
      <c r="B5" s="11" t="s">
        <v>119</v>
      </c>
      <c r="C5" s="77">
        <v>4.3208000000000003E-2</v>
      </c>
      <c r="D5" s="77">
        <v>4.3208000000000003E-2</v>
      </c>
      <c r="E5" s="77">
        <v>3.379642391304348E-2</v>
      </c>
      <c r="F5" s="77">
        <v>8.3760176946308745E-2</v>
      </c>
      <c r="G5" s="77">
        <v>9.6814796112886028E-2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0.81843292187728744</v>
      </c>
      <c r="D8" s="76">
        <v>0.81843292187728744</v>
      </c>
      <c r="E8" s="76">
        <v>0.77425272465314832</v>
      </c>
      <c r="F8" s="76">
        <v>0.7169949335861322</v>
      </c>
      <c r="G8" s="76">
        <v>0.73229159811029143</v>
      </c>
    </row>
    <row r="9" spans="1:15" ht="15.75" customHeight="1" x14ac:dyDescent="0.25">
      <c r="B9" s="7" t="s">
        <v>121</v>
      </c>
      <c r="C9" s="76">
        <v>0.1110587461227126</v>
      </c>
      <c r="D9" s="76">
        <v>0.1110587461227126</v>
      </c>
      <c r="E9" s="76">
        <v>0.16184379534685164</v>
      </c>
      <c r="F9" s="76">
        <v>0.20728764141386782</v>
      </c>
      <c r="G9" s="76">
        <v>0.21579124855637513</v>
      </c>
    </row>
    <row r="10" spans="1:15" ht="15.75" customHeight="1" x14ac:dyDescent="0.25">
      <c r="B10" s="7" t="s">
        <v>122</v>
      </c>
      <c r="C10" s="77">
        <v>4.8251910000000002E-2</v>
      </c>
      <c r="D10" s="77">
        <v>4.8251910000000002E-2</v>
      </c>
      <c r="E10" s="77">
        <v>4.3578849000000003E-2</v>
      </c>
      <c r="F10" s="77">
        <v>6.0878333999999999E-2</v>
      </c>
      <c r="G10" s="77">
        <v>4.0775424433333339E-2</v>
      </c>
    </row>
    <row r="11" spans="1:15" ht="15.75" customHeight="1" x14ac:dyDescent="0.25">
      <c r="B11" s="7" t="s">
        <v>123</v>
      </c>
      <c r="C11" s="77">
        <v>2.2256421999999998E-2</v>
      </c>
      <c r="D11" s="77">
        <v>2.2256421999999998E-2</v>
      </c>
      <c r="E11" s="77">
        <v>2.0324631000000003E-2</v>
      </c>
      <c r="F11" s="77">
        <v>1.4839091E-2</v>
      </c>
      <c r="G11" s="77">
        <v>1.1141728900000002E-2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0.7510305827499999</v>
      </c>
      <c r="D14" s="78">
        <v>0.74746872583599999</v>
      </c>
      <c r="E14" s="78">
        <v>0.74746872583599999</v>
      </c>
      <c r="F14" s="78">
        <v>0.77730240855800004</v>
      </c>
      <c r="G14" s="78">
        <v>0.77730240855800004</v>
      </c>
      <c r="H14" s="79">
        <v>0.505</v>
      </c>
      <c r="I14" s="79">
        <v>0.505</v>
      </c>
      <c r="J14" s="79">
        <v>0.505</v>
      </c>
      <c r="K14" s="79">
        <v>0.505</v>
      </c>
      <c r="L14" s="79">
        <v>0.42273281300800003</v>
      </c>
      <c r="M14" s="79">
        <v>0.35199310900599995</v>
      </c>
      <c r="N14" s="79">
        <v>0.30439986595349999</v>
      </c>
      <c r="O14" s="79">
        <v>0.35673846016100003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0.33325048284009151</v>
      </c>
      <c r="D15" s="76">
        <f t="shared" si="0"/>
        <v>0.33167000054860946</v>
      </c>
      <c r="E15" s="76">
        <f t="shared" si="0"/>
        <v>0.33167000054860946</v>
      </c>
      <c r="F15" s="76">
        <f t="shared" si="0"/>
        <v>0.34490792907024215</v>
      </c>
      <c r="G15" s="76">
        <f t="shared" si="0"/>
        <v>0.34490792907024215</v>
      </c>
      <c r="H15" s="76">
        <f t="shared" si="0"/>
        <v>0.22408074677601567</v>
      </c>
      <c r="I15" s="76">
        <f t="shared" si="0"/>
        <v>0.22408074677601567</v>
      </c>
      <c r="J15" s="76">
        <f t="shared" si="0"/>
        <v>0.22408074677601567</v>
      </c>
      <c r="K15" s="76">
        <f t="shared" si="0"/>
        <v>0.22408074677601567</v>
      </c>
      <c r="L15" s="76">
        <f t="shared" si="0"/>
        <v>0.18757680084268996</v>
      </c>
      <c r="M15" s="76">
        <f t="shared" si="0"/>
        <v>0.15618787866549694</v>
      </c>
      <c r="N15" s="76">
        <f t="shared" si="0"/>
        <v>0.13506960253738484</v>
      </c>
      <c r="O15" s="76">
        <f t="shared" si="0"/>
        <v>0.15829350605267881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0.82900000000000007</v>
      </c>
      <c r="D2" s="77">
        <v>0.495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0.13200000000000001</v>
      </c>
      <c r="D3" s="77">
        <v>0.34499999999999997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3.2000000000000001E-2</v>
      </c>
      <c r="D4" s="77">
        <v>0.14499999999999999</v>
      </c>
      <c r="E4" s="77">
        <v>0.98299999999999998</v>
      </c>
      <c r="F4" s="77">
        <v>0.77</v>
      </c>
      <c r="G4" s="77">
        <v>0</v>
      </c>
    </row>
    <row r="5" spans="1:7" x14ac:dyDescent="0.25">
      <c r="B5" s="43" t="s">
        <v>169</v>
      </c>
      <c r="C5" s="76">
        <f>1-SUM(C2:C4)</f>
        <v>6.9999999999998952E-3</v>
      </c>
      <c r="D5" s="76">
        <f t="shared" ref="D5:G5" si="0">1-SUM(D2:D4)</f>
        <v>1.5000000000000013E-2</v>
      </c>
      <c r="E5" s="76">
        <f t="shared" si="0"/>
        <v>1.7000000000000015E-2</v>
      </c>
      <c r="F5" s="76">
        <f t="shared" si="0"/>
        <v>0.22999999999999998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0.24129999999999999</v>
      </c>
      <c r="D2" s="28">
        <v>0.2334</v>
      </c>
      <c r="E2" s="28">
        <v>0.22566</v>
      </c>
      <c r="F2" s="28">
        <v>0.21812000000000001</v>
      </c>
      <c r="G2" s="28">
        <v>0.21078</v>
      </c>
      <c r="H2" s="28">
        <v>0.20363000000000001</v>
      </c>
      <c r="I2" s="28">
        <v>0.19667999999999999</v>
      </c>
      <c r="J2" s="28">
        <v>0.18992000000000001</v>
      </c>
      <c r="K2" s="28">
        <v>0.18337000000000001</v>
      </c>
      <c r="L2" s="28">
        <v>0.17701</v>
      </c>
      <c r="M2" s="28">
        <v>0.17086999999999999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5.9900000000000002E-2</v>
      </c>
      <c r="D4" s="28">
        <v>5.8619999999999998E-2</v>
      </c>
      <c r="E4" s="28">
        <v>5.7370000000000004E-2</v>
      </c>
      <c r="F4" s="28">
        <v>5.6150000000000005E-2</v>
      </c>
      <c r="G4" s="28">
        <v>5.4960000000000002E-2</v>
      </c>
      <c r="H4" s="28">
        <v>5.3810000000000004E-2</v>
      </c>
      <c r="I4" s="28">
        <v>5.2690000000000001E-2</v>
      </c>
      <c r="J4" s="28">
        <v>5.1589999999999997E-2</v>
      </c>
      <c r="K4" s="28">
        <v>5.0529999999999999E-2</v>
      </c>
      <c r="L4" s="28">
        <v>4.9489999999999999E-2</v>
      </c>
      <c r="M4" s="28">
        <v>4.8479999999999995E-2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0.34228668473744034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0.22408074677601567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0.15523982505054446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0.55066666666666675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0.84100000000000008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64.299000000000007</v>
      </c>
      <c r="D13" s="28">
        <v>61.637</v>
      </c>
      <c r="E13" s="28">
        <v>59.145000000000003</v>
      </c>
      <c r="F13" s="28">
        <v>56.780999999999999</v>
      </c>
      <c r="G13" s="28">
        <v>54.594999999999999</v>
      </c>
      <c r="H13" s="28">
        <v>52.515999999999998</v>
      </c>
      <c r="I13" s="28">
        <v>50.524000000000001</v>
      </c>
      <c r="J13" s="28">
        <v>49.34</v>
      </c>
      <c r="K13" s="28">
        <v>46.795999999999999</v>
      </c>
      <c r="L13" s="28">
        <v>45.395000000000003</v>
      </c>
      <c r="M13" s="28">
        <v>43.837000000000003</v>
      </c>
    </row>
    <row r="14" spans="1:13" x14ac:dyDescent="0.25">
      <c r="B14" s="16" t="s">
        <v>170</v>
      </c>
      <c r="C14" s="28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35.689233383193283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47.382446889693739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64.159596471670312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0.23379599852745622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1.1595815460145393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1.1595815460145393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1.1595815460145393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1.1595815460145393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15.041696220188818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15.041696220188818</v>
      </c>
      <c r="E15" s="82" t="s">
        <v>201</v>
      </c>
    </row>
    <row r="16" spans="1:5" ht="15.75" customHeight="1" x14ac:dyDescent="0.25">
      <c r="A16" s="52" t="s">
        <v>57</v>
      </c>
      <c r="B16" s="81">
        <v>0.45500000000000002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0.24428921005840337</v>
      </c>
      <c r="E17" s="82" t="s">
        <v>201</v>
      </c>
    </row>
    <row r="18" spans="1:5" ht="15.9" customHeight="1" x14ac:dyDescent="0.25">
      <c r="A18" s="52" t="s">
        <v>173</v>
      </c>
      <c r="B18" s="81">
        <v>0.127</v>
      </c>
      <c r="C18" s="81">
        <v>0.95</v>
      </c>
      <c r="D18" s="82">
        <v>1.5845246658004855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2.2607379783053063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25.63150323579427</v>
      </c>
      <c r="E22" s="82" t="s">
        <v>201</v>
      </c>
    </row>
    <row r="23" spans="1:5" ht="15.75" customHeight="1" x14ac:dyDescent="0.25">
      <c r="A23" s="52" t="s">
        <v>34</v>
      </c>
      <c r="B23" s="81">
        <v>0.90099999999999991</v>
      </c>
      <c r="C23" s="81">
        <v>0.95</v>
      </c>
      <c r="D23" s="82">
        <v>4.9266956385450174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21.753258409153641</v>
      </c>
      <c r="E24" s="82" t="s">
        <v>201</v>
      </c>
    </row>
    <row r="25" spans="1:5" ht="15.75" customHeight="1" x14ac:dyDescent="0.25">
      <c r="A25" s="52" t="s">
        <v>87</v>
      </c>
      <c r="B25" s="81">
        <v>0.39700000000000002</v>
      </c>
      <c r="C25" s="81">
        <v>0.95</v>
      </c>
      <c r="D25" s="82">
        <v>21.734797651615953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4.8846065798854577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3.9126465777734238</v>
      </c>
      <c r="E27" s="82" t="s">
        <v>201</v>
      </c>
    </row>
    <row r="28" spans="1:5" ht="15.75" customHeight="1" x14ac:dyDescent="0.25">
      <c r="A28" s="52" t="s">
        <v>84</v>
      </c>
      <c r="B28" s="81">
        <v>0.35100000000000003</v>
      </c>
      <c r="C28" s="81">
        <v>0.95</v>
      </c>
      <c r="D28" s="82">
        <v>0.66753499531742333</v>
      </c>
      <c r="E28" s="82" t="s">
        <v>201</v>
      </c>
    </row>
    <row r="29" spans="1:5" ht="15.75" customHeight="1" x14ac:dyDescent="0.25">
      <c r="A29" s="52" t="s">
        <v>58</v>
      </c>
      <c r="B29" s="81">
        <v>0.127</v>
      </c>
      <c r="C29" s="81">
        <v>0.95</v>
      </c>
      <c r="D29" s="82">
        <v>62.659928701621624</v>
      </c>
      <c r="E29" s="82" t="s">
        <v>201</v>
      </c>
    </row>
    <row r="30" spans="1:5" ht="15.75" customHeight="1" x14ac:dyDescent="0.25">
      <c r="A30" s="52" t="s">
        <v>67</v>
      </c>
      <c r="B30" s="81">
        <v>2.7000000000000003E-2</v>
      </c>
      <c r="C30" s="81">
        <v>0.95</v>
      </c>
      <c r="D30" s="82">
        <v>170.58202330325096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170.58202330325096</v>
      </c>
      <c r="E31" s="82" t="s">
        <v>201</v>
      </c>
    </row>
    <row r="32" spans="1:5" ht="15.75" customHeight="1" x14ac:dyDescent="0.25">
      <c r="A32" s="52" t="s">
        <v>28</v>
      </c>
      <c r="B32" s="81">
        <v>0.87</v>
      </c>
      <c r="C32" s="81">
        <v>0.95</v>
      </c>
      <c r="D32" s="82">
        <v>0.46063596943431284</v>
      </c>
      <c r="E32" s="82" t="s">
        <v>201</v>
      </c>
    </row>
    <row r="33" spans="1:6" ht="15.75" customHeight="1" x14ac:dyDescent="0.25">
      <c r="A33" s="52" t="s">
        <v>83</v>
      </c>
      <c r="B33" s="81">
        <v>0.106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0.626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0.20800000000000002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0.79299999999999993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5.7999999999999996E-2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0.27800000000000002</v>
      </c>
      <c r="C38" s="81">
        <v>0.95</v>
      </c>
      <c r="D38" s="82">
        <v>2.0201556574071171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0.48606108788518154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2020-06-17T04:28:29Z</dcterms:modified>
</cp:coreProperties>
</file>