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1A8AE8A-736B-4708-8041-0985CDBF4F01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21" i="2"/>
  <c r="A17" i="2"/>
  <c r="A40" i="2"/>
  <c r="A36" i="2"/>
  <c r="A32" i="2"/>
  <c r="A28" i="2"/>
  <c r="A35" i="2"/>
  <c r="A31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19" i="2"/>
  <c r="I22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G13" i="2"/>
  <c r="I13" i="2" s="1"/>
  <c r="G14" i="2"/>
  <c r="G15" i="2"/>
  <c r="G2" i="2"/>
  <c r="I2" i="2" s="1"/>
  <c r="I12" i="2" l="1"/>
  <c r="I6" i="2"/>
  <c r="A16" i="2"/>
  <c r="C6" i="51"/>
  <c r="I5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24" i="2"/>
  <c r="A29" i="2"/>
  <c r="A10" i="2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<sst xmlns="http://schemas.openxmlformats.org/spreadsheetml/2006/main" count="1097" uniqueCount="272">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</sst>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28.3</v>
      </c>
    </row>
    <row r="38" spans="1:5" ht="15" customHeight="1" x14ac:dyDescent="0.25">
      <c r="B38" s="16" t="s">
        <v>91</v>
      </c>
      <c r="C38" s="71">
        <v>53.9</v>
      </c>
      <c r="D38" s="17"/>
      <c r="E38" s="18"/>
    </row>
    <row r="39" spans="1:5" ht="15" customHeight="1" x14ac:dyDescent="0.25">
      <c r="B39" s="16" t="s">
        <v>90</v>
      </c>
      <c r="C39" s="71">
        <v>71.7</v>
      </c>
      <c r="D39" s="17"/>
      <c r="E39" s="17"/>
    </row>
    <row r="40" spans="1:5" ht="15" customHeight="1" x14ac:dyDescent="0.25">
      <c r="B40" s="16" t="s">
        <v>171</v>
      </c>
      <c r="C40" s="71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0.1116</v>
      </c>
      <c r="D46" s="17"/>
    </row>
    <row r="47" spans="1:5" ht="15.75" customHeight="1" x14ac:dyDescent="0.25">
      <c r="B47" s="16" t="s">
        <v>12</v>
      </c>
      <c r="C47" s="67">
        <v>0.31859999999999999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3.5946833644849923</v>
      </c>
      <c r="D51" s="17"/>
    </row>
    <row r="52" spans="1:4" ht="15" customHeight="1" x14ac:dyDescent="0.25">
      <c r="B52" s="16" t="s">
        <v>125</v>
      </c>
      <c r="C52" s="72">
        <v>3.3401966376700001</v>
      </c>
    </row>
    <row r="53" spans="1:4" ht="15.75" customHeight="1" x14ac:dyDescent="0.25">
      <c r="B53" s="16" t="s">
        <v>126</v>
      </c>
      <c r="C53" s="72">
        <v>3.3401966376700001</v>
      </c>
    </row>
    <row r="54" spans="1:4" ht="15.75" customHeight="1" x14ac:dyDescent="0.25">
      <c r="B54" s="16" t="s">
        <v>127</v>
      </c>
      <c r="C54" s="72">
        <v>2.2227293644699997</v>
      </c>
    </row>
    <row r="55" spans="1:4" ht="15.75" customHeight="1" x14ac:dyDescent="0.25">
      <c r="B55" s="16" t="s">
        <v>128</v>
      </c>
      <c r="C55" s="72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0.1437350148</v>
      </c>
      <c r="C3" s="26">
        <f>frac_mam_1_5months * 2.6</f>
        <v>0.1437350148</v>
      </c>
      <c r="D3" s="26">
        <f>frac_mam_6_11months * 2.6</f>
        <v>0.17601872080000003</v>
      </c>
      <c r="E3" s="26">
        <f>frac_mam_12_23months * 2.6</f>
        <v>9.2595604400000003E-2</v>
      </c>
      <c r="F3" s="26">
        <f>frac_mam_24_59months * 2.6</f>
        <v>4.4720748713333328E-2</v>
      </c>
    </row>
    <row r="4" spans="1:6" ht="15.75" customHeight="1" x14ac:dyDescent="0.25">
      <c r="A4" s="3" t="s">
        <v>66</v>
      </c>
      <c r="B4" s="26">
        <f>frac_sam_1month * 2.6</f>
        <v>5.99557088E-2</v>
      </c>
      <c r="C4" s="26">
        <f>frac_sam_1_5months * 2.6</f>
        <v>5.99557088E-2</v>
      </c>
      <c r="D4" s="26">
        <f>frac_sam_6_11months * 2.6</f>
        <v>2.9228269200000004E-2</v>
      </c>
      <c r="E4" s="26">
        <f>frac_sam_12_23months * 2.6</f>
        <v>3.0972955E-2</v>
      </c>
      <c r="F4" s="26">
        <f>frac_sam_24_59months * 2.6</f>
        <v>1.1645762353333334E-2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0.25</v>
      </c>
      <c r="E2" s="87">
        <f>food_insecure</f>
        <v>0.25</v>
      </c>
      <c r="F2" s="87">
        <f>food_insecure</f>
        <v>0.25</v>
      </c>
      <c r="G2" s="87">
        <f>food_insecure</f>
        <v>0.25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0.25</v>
      </c>
      <c r="F5" s="87">
        <f>food_insecure</f>
        <v>0.25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0.13825705248019202</v>
      </c>
      <c r="D7" s="87">
        <f>diarrhoea_1_5mo/26</f>
        <v>0.12846910144884616</v>
      </c>
      <c r="E7" s="87">
        <f>diarrhoea_6_11mo/26</f>
        <v>0.12846910144884616</v>
      </c>
      <c r="F7" s="87">
        <f>diarrhoea_12_23mo/26</f>
        <v>8.548959094115384E-2</v>
      </c>
      <c r="G7" s="87">
        <f>diarrhoea_24_59mo/26</f>
        <v>8.548959094115384E-2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0.25</v>
      </c>
      <c r="F8" s="87">
        <f>food_insecure</f>
        <v>0.25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0.78099999999999992</v>
      </c>
      <c r="E9" s="87">
        <f>IF(ISBLANK(comm_deliv), frac_children_health_facility,1)</f>
        <v>0.78099999999999992</v>
      </c>
      <c r="F9" s="87">
        <f>IF(ISBLANK(comm_deliv), frac_children_health_facility,1)</f>
        <v>0.78099999999999992</v>
      </c>
      <c r="G9" s="87">
        <f>IF(ISBLANK(comm_deliv), frac_children_health_facility,1)</f>
        <v>0.78099999999999992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0.13825705248019202</v>
      </c>
      <c r="D11" s="87">
        <f>diarrhoea_1_5mo/26</f>
        <v>0.12846910144884616</v>
      </c>
      <c r="E11" s="87">
        <f>diarrhoea_6_11mo/26</f>
        <v>0.12846910144884616</v>
      </c>
      <c r="F11" s="87">
        <f>diarrhoea_12_23mo/26</f>
        <v>8.548959094115384E-2</v>
      </c>
      <c r="G11" s="87">
        <f>diarrhoea_24_59mo/26</f>
        <v>8.548959094115384E-2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0.25</v>
      </c>
      <c r="I14" s="87">
        <f>food_insecure</f>
        <v>0.25</v>
      </c>
      <c r="J14" s="87">
        <f>food_insecure</f>
        <v>0.25</v>
      </c>
      <c r="K14" s="87">
        <f>food_insecure</f>
        <v>0.25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0.66599999999999993</v>
      </c>
      <c r="I17" s="87">
        <f>frac_PW_health_facility</f>
        <v>0.66599999999999993</v>
      </c>
      <c r="J17" s="87">
        <f>frac_PW_health_facility</f>
        <v>0.66599999999999993</v>
      </c>
      <c r="K17" s="87">
        <f>frac_PW_health_facility</f>
        <v>0.66599999999999993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7.2000000000000008E-2</v>
      </c>
      <c r="I18" s="87">
        <f>frac_malaria_risk</f>
        <v>7.2000000000000008E-2</v>
      </c>
      <c r="J18" s="87">
        <f>frac_malaria_risk</f>
        <v>7.2000000000000008E-2</v>
      </c>
      <c r="K18" s="87">
        <f>frac_malaria_risk</f>
        <v>7.2000000000000008E-2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0.56000000000000005</v>
      </c>
      <c r="M23" s="87">
        <f>famplan_unmet_need</f>
        <v>0.56000000000000005</v>
      </c>
      <c r="N23" s="87">
        <f>famplan_unmet_need</f>
        <v>0.56000000000000005</v>
      </c>
      <c r="O23" s="87">
        <f>famplan_unmet_need</f>
        <v>0.56000000000000005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0.11505170403649997</v>
      </c>
      <c r="M24" s="87">
        <f>(1-food_insecure)*(0.49)+food_insecure*(0.7)</f>
        <v>0.54249999999999998</v>
      </c>
      <c r="N24" s="87">
        <f>(1-food_insecure)*(0.49)+food_insecure*(0.7)</f>
        <v>0.54249999999999998</v>
      </c>
      <c r="O24" s="87">
        <f>(1-food_insecure)*(0.49)+food_insecure*(0.7)</f>
        <v>0.54249999999999998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4.9307873158499993E-2</v>
      </c>
      <c r="M25" s="87">
        <f>(1-food_insecure)*(0.21)+food_insecure*(0.3)</f>
        <v>0.23249999999999998</v>
      </c>
      <c r="N25" s="87">
        <f>(1-food_insecure)*(0.21)+food_insecure*(0.3)</f>
        <v>0.23249999999999998</v>
      </c>
      <c r="O25" s="87">
        <f>(1-food_insecure)*(0.21)+food_insecure*(0.3)</f>
        <v>0.23249999999999998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4.7717296604999987E-2</v>
      </c>
      <c r="M26" s="87">
        <f>(1-food_insecure)*(0.3)</f>
        <v>0.22499999999999998</v>
      </c>
      <c r="N26" s="87">
        <f>(1-food_insecure)*(0.3)</f>
        <v>0.22499999999999998</v>
      </c>
      <c r="O26" s="87">
        <f>(1-food_insecure)*(0.3)</f>
        <v>0.22499999999999998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0.78792312620000005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7.2000000000000008E-2</v>
      </c>
      <c r="D33" s="87">
        <f t="shared" si="3"/>
        <v>7.2000000000000008E-2</v>
      </c>
      <c r="E33" s="87">
        <f t="shared" si="3"/>
        <v>7.2000000000000008E-2</v>
      </c>
      <c r="F33" s="87">
        <f t="shared" si="3"/>
        <v>7.2000000000000008E-2</v>
      </c>
      <c r="G33" s="87">
        <f t="shared" si="3"/>
        <v>7.2000000000000008E-2</v>
      </c>
      <c r="H33" s="87">
        <f t="shared" si="3"/>
        <v>7.2000000000000008E-2</v>
      </c>
      <c r="I33" s="87">
        <f t="shared" si="3"/>
        <v>7.2000000000000008E-2</v>
      </c>
      <c r="J33" s="87">
        <f t="shared" si="3"/>
        <v>7.2000000000000008E-2</v>
      </c>
      <c r="K33" s="87">
        <f t="shared" si="3"/>
        <v>7.2000000000000008E-2</v>
      </c>
      <c r="L33" s="87">
        <f t="shared" si="3"/>
        <v>7.2000000000000008E-2</v>
      </c>
      <c r="M33" s="87">
        <f t="shared" si="3"/>
        <v>7.2000000000000008E-2</v>
      </c>
      <c r="N33" s="87">
        <f t="shared" si="3"/>
        <v>7.2000000000000008E-2</v>
      </c>
      <c r="O33" s="87">
        <f t="shared" si="3"/>
        <v>7.2000000000000008E-2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258701.62100000001</v>
      </c>
      <c r="C2" s="74">
        <v>561000</v>
      </c>
      <c r="D2" s="74">
        <v>1040000</v>
      </c>
      <c r="E2" s="74">
        <v>888000</v>
      </c>
      <c r="F2" s="74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304951.47683055204</v>
      </c>
      <c r="I2" s="22">
        <f>G2-H2</f>
        <v>2766048.5231694481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257603.49160000001</v>
      </c>
      <c r="C3" s="74">
        <v>563000</v>
      </c>
      <c r="D3" s="74">
        <v>1046000</v>
      </c>
      <c r="E3" s="74">
        <v>900000</v>
      </c>
      <c r="F3" s="74">
        <v>606000</v>
      </c>
      <c r="G3" s="22">
        <f t="shared" si="0"/>
        <v>3115000</v>
      </c>
      <c r="H3" s="22">
        <f t="shared" si="1"/>
        <v>303657.02733701345</v>
      </c>
      <c r="I3" s="22">
        <f t="shared" ref="I3:I15" si="3">G3-H3</f>
        <v>2811342.9726629867</v>
      </c>
    </row>
    <row r="4" spans="1:9" ht="15.75" customHeight="1" x14ac:dyDescent="0.25">
      <c r="A4" s="7">
        <f t="shared" si="2"/>
        <v>2022</v>
      </c>
      <c r="B4" s="73">
        <v>256373.16019999995</v>
      </c>
      <c r="C4" s="74">
        <v>566000</v>
      </c>
      <c r="D4" s="74">
        <v>1051000</v>
      </c>
      <c r="E4" s="74">
        <v>910000</v>
      </c>
      <c r="F4" s="74">
        <v>633000</v>
      </c>
      <c r="G4" s="22">
        <f t="shared" si="0"/>
        <v>3160000</v>
      </c>
      <c r="H4" s="22">
        <f t="shared" si="1"/>
        <v>302206.74118893786</v>
      </c>
      <c r="I4" s="22">
        <f t="shared" si="3"/>
        <v>2857793.2588110622</v>
      </c>
    </row>
    <row r="5" spans="1:9" ht="15.75" customHeight="1" x14ac:dyDescent="0.25">
      <c r="A5" s="7">
        <f t="shared" si="2"/>
        <v>2023</v>
      </c>
      <c r="B5" s="73">
        <v>255012.70759999997</v>
      </c>
      <c r="C5" s="74">
        <v>570000</v>
      </c>
      <c r="D5" s="74">
        <v>1056000</v>
      </c>
      <c r="E5" s="74">
        <v>917000</v>
      </c>
      <c r="F5" s="74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7">
        <f t="shared" si="2"/>
        <v>2024</v>
      </c>
      <c r="B6" s="73">
        <v>253524.21459999995</v>
      </c>
      <c r="C6" s="74">
        <v>572000</v>
      </c>
      <c r="D6" s="74">
        <v>1060000</v>
      </c>
      <c r="E6" s="74">
        <v>922000</v>
      </c>
      <c r="F6" s="74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7">
        <f t="shared" si="2"/>
        <v>2025</v>
      </c>
      <c r="B7" s="73">
        <v>251909.76199999999</v>
      </c>
      <c r="C7" s="74">
        <v>574000</v>
      </c>
      <c r="D7" s="74">
        <v>1066000</v>
      </c>
      <c r="E7" s="74">
        <v>928000</v>
      </c>
      <c r="F7" s="74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7">
        <f t="shared" si="2"/>
        <v>2026</v>
      </c>
      <c r="B8" s="73">
        <v>250596.114</v>
      </c>
      <c r="C8" s="74">
        <v>575000</v>
      </c>
      <c r="D8" s="74">
        <v>1070000</v>
      </c>
      <c r="E8" s="74">
        <v>936000</v>
      </c>
      <c r="F8" s="74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7">
        <f t="shared" si="2"/>
        <v>2027</v>
      </c>
      <c r="B9" s="73">
        <v>249190.14900000003</v>
      </c>
      <c r="C9" s="74">
        <v>575000</v>
      </c>
      <c r="D9" s="74">
        <v>1075000</v>
      </c>
      <c r="E9" s="74">
        <v>943000</v>
      </c>
      <c r="F9" s="74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7">
        <f t="shared" si="2"/>
        <v>2028</v>
      </c>
      <c r="B10" s="73">
        <v>247632.53600000002</v>
      </c>
      <c r="C10" s="74">
        <v>574000</v>
      </c>
      <c r="D10" s="74">
        <v>1079000</v>
      </c>
      <c r="E10" s="74">
        <v>950000</v>
      </c>
      <c r="F10" s="74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7">
        <f t="shared" si="2"/>
        <v>2029</v>
      </c>
      <c r="B11" s="73">
        <v>245966.54900000006</v>
      </c>
      <c r="C11" s="74">
        <v>573000</v>
      </c>
      <c r="D11" s="74">
        <v>1083000</v>
      </c>
      <c r="E11" s="74">
        <v>957000</v>
      </c>
      <c r="F11" s="74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7">
        <f t="shared" si="2"/>
        <v>2030</v>
      </c>
      <c r="B12" s="73">
        <v>244194.04799999998</v>
      </c>
      <c r="C12" s="74">
        <v>572000</v>
      </c>
      <c r="D12" s="74">
        <v>1087000</v>
      </c>
      <c r="E12" s="74">
        <v>963000</v>
      </c>
      <c r="F12" s="74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7" t="str">
        <f t="shared" si="2"/>
        <v/>
      </c>
      <c r="B13" s="73">
        <v>559000</v>
      </c>
      <c r="C13" s="74">
        <v>1034000</v>
      </c>
      <c r="D13" s="74">
        <v>872000</v>
      </c>
      <c r="E13" s="74">
        <v>562000</v>
      </c>
      <c r="F13" s="74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0.10423640199999999</v>
      </c>
    </row>
    <row r="4" spans="1:8" ht="15.75" customHeight="1" x14ac:dyDescent="0.25">
      <c r="B4" s="24" t="s">
        <v>7</v>
      </c>
      <c r="C4" s="75">
        <v>9.4021310462825275E-2</v>
      </c>
    </row>
    <row r="5" spans="1:8" ht="15.75" customHeight="1" x14ac:dyDescent="0.25">
      <c r="B5" s="24" t="s">
        <v>8</v>
      </c>
      <c r="C5" s="75">
        <v>0.14217644711809507</v>
      </c>
    </row>
    <row r="6" spans="1:8" ht="15.75" customHeight="1" x14ac:dyDescent="0.25">
      <c r="B6" s="24" t="s">
        <v>10</v>
      </c>
      <c r="C6" s="75">
        <v>0.11665434724551627</v>
      </c>
    </row>
    <row r="7" spans="1:8" ht="15.75" customHeight="1" x14ac:dyDescent="0.25">
      <c r="B7" s="24" t="s">
        <v>13</v>
      </c>
      <c r="C7" s="75">
        <v>0.13575800312173175</v>
      </c>
    </row>
    <row r="8" spans="1:8" ht="15.75" customHeight="1" x14ac:dyDescent="0.25">
      <c r="B8" s="24" t="s">
        <v>14</v>
      </c>
      <c r="C8" s="75">
        <v>3.37385656459675E-2</v>
      </c>
    </row>
    <row r="9" spans="1:8" ht="15.75" customHeight="1" x14ac:dyDescent="0.25">
      <c r="B9" s="24" t="s">
        <v>27</v>
      </c>
      <c r="C9" s="75">
        <v>0.174339595506731</v>
      </c>
    </row>
    <row r="10" spans="1:8" ht="15.75" customHeight="1" x14ac:dyDescent="0.25">
      <c r="B10" s="24" t="s">
        <v>15</v>
      </c>
      <c r="C10" s="75">
        <v>0.19907532889913315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0.28279354684427999</v>
      </c>
      <c r="D14" s="75">
        <v>0.28279354684427999</v>
      </c>
      <c r="E14" s="75">
        <v>0.16907481353006801</v>
      </c>
      <c r="F14" s="75">
        <v>0.16907481353006801</v>
      </c>
    </row>
    <row r="15" spans="1:8" ht="15.75" customHeight="1" x14ac:dyDescent="0.25">
      <c r="B15" s="24" t="s">
        <v>16</v>
      </c>
      <c r="C15" s="75">
        <v>0.22641696510645101</v>
      </c>
      <c r="D15" s="75">
        <v>0.22641696510645101</v>
      </c>
      <c r="E15" s="75">
        <v>0.15303820607765301</v>
      </c>
      <c r="F15" s="75">
        <v>0.15303820607765301</v>
      </c>
    </row>
    <row r="16" spans="1:8" ht="15.75" customHeight="1" x14ac:dyDescent="0.25">
      <c r="B16" s="24" t="s">
        <v>17</v>
      </c>
      <c r="C16" s="75">
        <v>4.9231653730787792E-2</v>
      </c>
      <c r="D16" s="75">
        <v>4.9231653730787792E-2</v>
      </c>
      <c r="E16" s="75">
        <v>4.6081462225539799E-2</v>
      </c>
      <c r="F16" s="75">
        <v>4.6081462225539799E-2</v>
      </c>
    </row>
    <row r="17" spans="1:8" ht="15.75" customHeight="1" x14ac:dyDescent="0.25">
      <c r="B17" s="24" t="s">
        <v>18</v>
      </c>
      <c r="C17" s="75">
        <v>3.5615770255377506E-6</v>
      </c>
      <c r="D17" s="75">
        <v>3.5615770255377506E-6</v>
      </c>
      <c r="E17" s="75">
        <v>1.38748300379639E-5</v>
      </c>
      <c r="F17" s="75">
        <v>1.38748300379639E-5</v>
      </c>
    </row>
    <row r="18" spans="1:8" ht="15.75" customHeight="1" x14ac:dyDescent="0.25">
      <c r="B18" s="24" t="s">
        <v>19</v>
      </c>
      <c r="C18" s="75">
        <v>4.1451467468697703E-5</v>
      </c>
      <c r="D18" s="75">
        <v>4.1451467468697703E-5</v>
      </c>
      <c r="E18" s="75">
        <v>1.1463303783310201E-4</v>
      </c>
      <c r="F18" s="75">
        <v>1.1463303783310201E-4</v>
      </c>
    </row>
    <row r="19" spans="1:8" ht="15.75" customHeight="1" x14ac:dyDescent="0.25">
      <c r="B19" s="24" t="s">
        <v>20</v>
      </c>
      <c r="C19" s="75">
        <v>4.11216732768327E-2</v>
      </c>
      <c r="D19" s="75">
        <v>4.11216732768327E-2</v>
      </c>
      <c r="E19" s="75">
        <v>6.5786335258440395E-2</v>
      </c>
      <c r="F19" s="75">
        <v>6.5786335258440395E-2</v>
      </c>
    </row>
    <row r="20" spans="1:8" ht="15.75" customHeight="1" x14ac:dyDescent="0.25">
      <c r="B20" s="24" t="s">
        <v>21</v>
      </c>
      <c r="C20" s="75">
        <v>1.75649751620434E-2</v>
      </c>
      <c r="D20" s="75">
        <v>1.75649751620434E-2</v>
      </c>
      <c r="E20" s="75">
        <v>8.7899300426062896E-3</v>
      </c>
      <c r="F20" s="75">
        <v>8.7899300426062896E-3</v>
      </c>
    </row>
    <row r="21" spans="1:8" ht="15.75" customHeight="1" x14ac:dyDescent="0.25">
      <c r="B21" s="24" t="s">
        <v>22</v>
      </c>
      <c r="C21" s="75">
        <v>6.5625468941798798E-2</v>
      </c>
      <c r="D21" s="75">
        <v>6.5625468941798798E-2</v>
      </c>
      <c r="E21" s="75">
        <v>0.22748998066971801</v>
      </c>
      <c r="F21" s="75">
        <v>0.22748998066971801</v>
      </c>
    </row>
    <row r="22" spans="1:8" ht="15.75" customHeight="1" x14ac:dyDescent="0.25">
      <c r="B22" s="24" t="s">
        <v>23</v>
      </c>
      <c r="C22" s="75">
        <v>0.31720070389331223</v>
      </c>
      <c r="D22" s="75">
        <v>0.31720070389331223</v>
      </c>
      <c r="E22" s="75">
        <v>0.32961076432810343</v>
      </c>
      <c r="F22" s="75">
        <v>0.32961076432810343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0.10369999999999999</v>
      </c>
    </row>
    <row r="27" spans="1:8" ht="15.75" customHeight="1" x14ac:dyDescent="0.25">
      <c r="B27" s="24" t="s">
        <v>39</v>
      </c>
      <c r="C27" s="75">
        <v>0.1096</v>
      </c>
    </row>
    <row r="28" spans="1:8" ht="15.75" customHeight="1" x14ac:dyDescent="0.25">
      <c r="B28" s="24" t="s">
        <v>40</v>
      </c>
      <c r="C28" s="75">
        <v>6.2400000000000004E-2</v>
      </c>
    </row>
    <row r="29" spans="1:8" ht="15.75" customHeight="1" x14ac:dyDescent="0.25">
      <c r="B29" s="24" t="s">
        <v>41</v>
      </c>
      <c r="C29" s="75">
        <v>0.20199999999999999</v>
      </c>
    </row>
    <row r="30" spans="1:8" ht="15.75" customHeight="1" x14ac:dyDescent="0.25">
      <c r="B30" s="24" t="s">
        <v>42</v>
      </c>
      <c r="C30" s="75">
        <v>0.1235</v>
      </c>
    </row>
    <row r="31" spans="1:8" ht="15.75" customHeight="1" x14ac:dyDescent="0.25">
      <c r="B31" s="24" t="s">
        <v>43</v>
      </c>
      <c r="C31" s="75">
        <v>0.12609999999999999</v>
      </c>
    </row>
    <row r="32" spans="1:8" ht="15.75" customHeight="1" x14ac:dyDescent="0.25">
      <c r="B32" s="24" t="s">
        <v>44</v>
      </c>
      <c r="C32" s="75">
        <v>1.7899999999999999E-2</v>
      </c>
    </row>
    <row r="33" spans="2:3" ht="15.75" customHeight="1" x14ac:dyDescent="0.25">
      <c r="B33" s="24" t="s">
        <v>45</v>
      </c>
      <c r="C33" s="75">
        <v>0.13369999999999999</v>
      </c>
    </row>
    <row r="34" spans="2:3" ht="15.75" customHeight="1" x14ac:dyDescent="0.25">
      <c r="B34" s="24" t="s">
        <v>46</v>
      </c>
      <c r="C34" s="75">
        <v>0.12110000000223517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0.67814207906666657</v>
      </c>
      <c r="D2" s="76">
        <v>0.67814207906666657</v>
      </c>
      <c r="E2" s="76">
        <v>0.69045331797356835</v>
      </c>
      <c r="F2" s="76">
        <v>0.51025622417721517</v>
      </c>
      <c r="G2" s="76">
        <v>0.45641325370118074</v>
      </c>
    </row>
    <row r="3" spans="1:15" ht="15.75" customHeight="1" x14ac:dyDescent="0.25">
      <c r="A3" s="5"/>
      <c r="B3" s="11" t="s">
        <v>118</v>
      </c>
      <c r="C3" s="76">
        <v>0.17665886093333333</v>
      </c>
      <c r="D3" s="76">
        <v>0.17665886093333333</v>
      </c>
      <c r="E3" s="76">
        <v>0.18760216202643171</v>
      </c>
      <c r="F3" s="76">
        <v>0.27246691582278482</v>
      </c>
      <c r="G3" s="76">
        <v>0.29641220296548593</v>
      </c>
    </row>
    <row r="4" spans="1:15" ht="15.75" customHeight="1" x14ac:dyDescent="0.25">
      <c r="A4" s="5"/>
      <c r="B4" s="11" t="s">
        <v>116</v>
      </c>
      <c r="C4" s="77">
        <v>7.3100216413793093E-2</v>
      </c>
      <c r="D4" s="77">
        <v>7.3100216413793093E-2</v>
      </c>
      <c r="E4" s="77">
        <v>9.6539411666666672E-2</v>
      </c>
      <c r="F4" s="77">
        <v>0.13634002523281594</v>
      </c>
      <c r="G4" s="77">
        <v>0.16256223335130279</v>
      </c>
    </row>
    <row r="5" spans="1:15" ht="15.75" customHeight="1" x14ac:dyDescent="0.25">
      <c r="A5" s="5"/>
      <c r="B5" s="11" t="s">
        <v>119</v>
      </c>
      <c r="C5" s="77">
        <v>7.2098843586206898E-2</v>
      </c>
      <c r="D5" s="77">
        <v>7.2098843586206898E-2</v>
      </c>
      <c r="E5" s="77">
        <v>2.5405108333333332E-2</v>
      </c>
      <c r="F5" s="77">
        <v>8.0936834767184052E-2</v>
      </c>
      <c r="G5" s="77">
        <v>8.4612309982030565E-2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0.73293233139328284</v>
      </c>
      <c r="D8" s="76">
        <v>0.73293233139328284</v>
      </c>
      <c r="E8" s="76">
        <v>0.71085027012127888</v>
      </c>
      <c r="F8" s="76">
        <v>0.78271579068303088</v>
      </c>
      <c r="G8" s="76">
        <v>0.84564977036922018</v>
      </c>
    </row>
    <row r="9" spans="1:15" ht="15.75" customHeight="1" x14ac:dyDescent="0.25">
      <c r="B9" s="7" t="s">
        <v>121</v>
      </c>
      <c r="C9" s="76">
        <v>0.18872508260671716</v>
      </c>
      <c r="D9" s="76">
        <v>0.18872508260671716</v>
      </c>
      <c r="E9" s="76">
        <v>0.21020857987872105</v>
      </c>
      <c r="F9" s="76">
        <v>0.169757840316969</v>
      </c>
      <c r="G9" s="76">
        <v>0.13267080229744652</v>
      </c>
    </row>
    <row r="10" spans="1:15" ht="15.75" customHeight="1" x14ac:dyDescent="0.25">
      <c r="B10" s="7" t="s">
        <v>122</v>
      </c>
      <c r="C10" s="77">
        <v>5.5282698000000005E-2</v>
      </c>
      <c r="D10" s="77">
        <v>5.5282698000000005E-2</v>
      </c>
      <c r="E10" s="77">
        <v>6.7699508000000005E-2</v>
      </c>
      <c r="F10" s="77">
        <v>3.5613694000000001E-2</v>
      </c>
      <c r="G10" s="77">
        <v>1.7200287966666665E-2</v>
      </c>
    </row>
    <row r="11" spans="1:15" ht="15.75" customHeight="1" x14ac:dyDescent="0.25">
      <c r="B11" s="7" t="s">
        <v>123</v>
      </c>
      <c r="C11" s="77">
        <v>2.3059888000000001E-2</v>
      </c>
      <c r="D11" s="77">
        <v>2.3059888000000001E-2</v>
      </c>
      <c r="E11" s="77">
        <v>1.1241642000000001E-2</v>
      </c>
      <c r="F11" s="77">
        <v>1.1912674999999999E-2</v>
      </c>
      <c r="G11" s="77">
        <v>4.4791393666666667E-3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0.83306406925000009</v>
      </c>
      <c r="D14" s="78">
        <v>0.81199289555200016</v>
      </c>
      <c r="E14" s="78">
        <v>0.81199289555200016</v>
      </c>
      <c r="F14" s="78">
        <v>0.67868807884899995</v>
      </c>
      <c r="G14" s="78">
        <v>0.67868807884899995</v>
      </c>
      <c r="H14" s="79">
        <v>0.3</v>
      </c>
      <c r="I14" s="79">
        <v>0.5624265306122449</v>
      </c>
      <c r="J14" s="79">
        <v>0.50946734693877549</v>
      </c>
      <c r="K14" s="79">
        <v>0.51158571428571431</v>
      </c>
      <c r="L14" s="79">
        <v>0.49211104331800004</v>
      </c>
      <c r="M14" s="79">
        <v>0.3399361339880001</v>
      </c>
      <c r="N14" s="79">
        <v>0.33073411954249998</v>
      </c>
      <c r="O14" s="79">
        <v>0.37691719513050004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0.32945502287907358</v>
      </c>
      <c r="D15" s="76">
        <f t="shared" si="0"/>
        <v>0.32112192549916457</v>
      </c>
      <c r="E15" s="76">
        <f t="shared" si="0"/>
        <v>0.32112192549916457</v>
      </c>
      <c r="F15" s="76">
        <f t="shared" si="0"/>
        <v>0.26840336151606475</v>
      </c>
      <c r="G15" s="76">
        <f t="shared" si="0"/>
        <v>0.26840336151606475</v>
      </c>
      <c r="H15" s="76">
        <f t="shared" si="0"/>
        <v>0.1186421435180894</v>
      </c>
      <c r="I15" s="76">
        <f t="shared" si="0"/>
        <v>0.22242496387759686</v>
      </c>
      <c r="J15" s="76">
        <f t="shared" si="0"/>
        <v>0.2014809936443015</v>
      </c>
      <c r="K15" s="76">
        <f t="shared" si="0"/>
        <v>0.20231875245363332</v>
      </c>
      <c r="L15" s="76">
        <f t="shared" si="0"/>
        <v>0.19461703009390291</v>
      </c>
      <c r="M15" s="76">
        <f t="shared" si="0"/>
        <v>0.1344358386519626</v>
      </c>
      <c r="N15" s="76">
        <f t="shared" si="0"/>
        <v>0.13079668292363406</v>
      </c>
      <c r="O15" s="76">
        <f t="shared" si="0"/>
        <v>0.14906087986369498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0.39899999999999997</v>
      </c>
      <c r="D2" s="77">
        <v>0.39899999999999997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9.6999999999999989E-2</v>
      </c>
      <c r="D3" s="77">
        <v>0.11699999999999999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0.36200000000000004</v>
      </c>
      <c r="D4" s="77">
        <v>0.36200000000000004</v>
      </c>
      <c r="E4" s="77">
        <v>0.7609999999999999</v>
      </c>
      <c r="F4" s="77">
        <v>0.84699999999999986</v>
      </c>
      <c r="G4" s="77">
        <v>0</v>
      </c>
    </row>
    <row r="5" spans="1:7" x14ac:dyDescent="0.25">
      <c r="B5" s="43" t="s">
        <v>169</v>
      </c>
      <c r="C5" s="76">
        <f>1-SUM(C2:C4)</f>
        <v>0.14200000000000002</v>
      </c>
      <c r="D5" s="76">
        <f t="shared" ref="D5:G5" si="0">1-SUM(D2:D4)</f>
        <v>0.12199999999999989</v>
      </c>
      <c r="E5" s="76">
        <f t="shared" si="0"/>
        <v>0.2390000000000001</v>
      </c>
      <c r="F5" s="76">
        <f t="shared" si="0"/>
        <v>0.15300000000000014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0.21998999999999999</v>
      </c>
      <c r="D2" s="28">
        <v>0.21579999999999999</v>
      </c>
      <c r="E2" s="28">
        <v>0.21184</v>
      </c>
      <c r="F2" s="28">
        <v>0.20796000000000001</v>
      </c>
      <c r="G2" s="28">
        <v>0.20416000000000001</v>
      </c>
      <c r="H2" s="28">
        <v>0.20041</v>
      </c>
      <c r="I2" s="28">
        <v>0.19672999999999999</v>
      </c>
      <c r="J2" s="28">
        <v>0.19312000000000001</v>
      </c>
      <c r="K2" s="28">
        <v>0.18957000000000002</v>
      </c>
      <c r="L2" s="28">
        <v>0.18606999999999999</v>
      </c>
      <c r="M2" s="28">
        <v>0.18264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3.8190000000000002E-2</v>
      </c>
      <c r="D4" s="28">
        <v>3.7109999999999997E-2</v>
      </c>
      <c r="E4" s="28">
        <v>3.5959999999999999E-2</v>
      </c>
      <c r="F4" s="28">
        <v>3.4849999999999999E-2</v>
      </c>
      <c r="G4" s="28">
        <v>3.3780000000000004E-2</v>
      </c>
      <c r="H4" s="28">
        <v>3.2759999999999997E-2</v>
      </c>
      <c r="I4" s="28">
        <v>3.1780000000000003E-2</v>
      </c>
      <c r="J4" s="28">
        <v>3.0849999999999999E-2</v>
      </c>
      <c r="K4" s="28">
        <v>2.9950000000000001E-2</v>
      </c>
      <c r="L4" s="28">
        <v>2.9089999999999998E-2</v>
      </c>
      <c r="M4" s="28">
        <v>2.827E-2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0.27908595926901653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0.1958702233527361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0.1461719761389266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0.39899999999999997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0.81833333333333325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51.654000000000003</v>
      </c>
      <c r="D13" s="28">
        <v>49.363</v>
      </c>
      <c r="E13" s="28">
        <v>48.317</v>
      </c>
      <c r="F13" s="28">
        <v>45.813000000000002</v>
      </c>
      <c r="G13" s="28">
        <v>44.378999999999998</v>
      </c>
      <c r="H13" s="28">
        <v>43.033000000000001</v>
      </c>
      <c r="I13" s="28">
        <v>42.097000000000001</v>
      </c>
      <c r="J13" s="28">
        <v>40.655999999999999</v>
      </c>
      <c r="K13" s="28">
        <v>38.927999999999997</v>
      </c>
      <c r="L13" s="28">
        <v>38.295000000000002</v>
      </c>
      <c r="M13" s="28">
        <v>36.773000000000003</v>
      </c>
    </row>
    <row r="14" spans="1:13" x14ac:dyDescent="0.25">
      <c r="B14" s="16" t="s">
        <v>170</v>
      </c>
      <c r="C14" s="28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36.314322339717627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47.396457506944927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73.95954362537492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0.11584538300818167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1.1735921632657309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1.1735921632657309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1.1735921632657309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1.1735921632657309</v>
      </c>
      <c r="E13" s="82" t="s">
        <v>201</v>
      </c>
    </row>
    <row r="14" spans="1:5" ht="15.75" customHeight="1" x14ac:dyDescent="0.25">
      <c r="A14" s="11" t="s">
        <v>187</v>
      </c>
      <c r="B14" s="81">
        <v>0.43200000000000005</v>
      </c>
      <c r="C14" s="81">
        <v>0.95</v>
      </c>
      <c r="D14" s="82">
        <v>15.05570683744001</v>
      </c>
      <c r="E14" s="82" t="s">
        <v>201</v>
      </c>
    </row>
    <row r="15" spans="1:5" ht="15.75" customHeight="1" x14ac:dyDescent="0.25">
      <c r="A15" s="11" t="s">
        <v>207</v>
      </c>
      <c r="B15" s="81">
        <v>0.43200000000000005</v>
      </c>
      <c r="C15" s="81">
        <v>0.95</v>
      </c>
      <c r="D15" s="82">
        <v>15.05570683744001</v>
      </c>
      <c r="E15" s="82" t="s">
        <v>201</v>
      </c>
    </row>
    <row r="16" spans="1:5" ht="15.75" customHeight="1" x14ac:dyDescent="0.25">
      <c r="A16" s="52" t="s">
        <v>57</v>
      </c>
      <c r="B16" s="81">
        <v>2E-3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0.25737104316799292</v>
      </c>
      <c r="E17" s="82" t="s">
        <v>201</v>
      </c>
    </row>
    <row r="18" spans="1:5" ht="15.9" customHeight="1" x14ac:dyDescent="0.25">
      <c r="A18" s="52" t="s">
        <v>173</v>
      </c>
      <c r="B18" s="81">
        <v>0.23100000000000001</v>
      </c>
      <c r="C18" s="81">
        <v>0.95</v>
      </c>
      <c r="D18" s="82">
        <v>1.8074989747168153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1.1459341628410027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25.663027124609449</v>
      </c>
      <c r="E22" s="82" t="s">
        <v>201</v>
      </c>
    </row>
    <row r="23" spans="1:5" ht="15.75" customHeight="1" x14ac:dyDescent="0.25">
      <c r="A23" s="52" t="s">
        <v>34</v>
      </c>
      <c r="B23" s="81">
        <v>0.32</v>
      </c>
      <c r="C23" s="81">
        <v>0.95</v>
      </c>
      <c r="D23" s="82">
        <v>4.9354522743270115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21.733846424218829</v>
      </c>
      <c r="E24" s="82" t="s">
        <v>201</v>
      </c>
    </row>
    <row r="25" spans="1:5" ht="15.75" customHeight="1" x14ac:dyDescent="0.25">
      <c r="A25" s="52" t="s">
        <v>87</v>
      </c>
      <c r="B25" s="81">
        <v>0.39799999999999996</v>
      </c>
      <c r="C25" s="81">
        <v>0.95</v>
      </c>
      <c r="D25" s="82">
        <v>21.749912422740493</v>
      </c>
      <c r="E25" s="82" t="s">
        <v>201</v>
      </c>
    </row>
    <row r="26" spans="1:5" ht="15.75" customHeight="1" x14ac:dyDescent="0.25">
      <c r="A26" s="52" t="s">
        <v>137</v>
      </c>
      <c r="B26" s="81">
        <v>0.43200000000000005</v>
      </c>
      <c r="C26" s="81">
        <v>0.95</v>
      </c>
      <c r="D26" s="82">
        <v>4.9161304687006382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4.0077580226004939</v>
      </c>
      <c r="E27" s="82" t="s">
        <v>201</v>
      </c>
    </row>
    <row r="28" spans="1:5" ht="15.75" customHeight="1" x14ac:dyDescent="0.25">
      <c r="A28" s="52" t="s">
        <v>84</v>
      </c>
      <c r="B28" s="81">
        <v>0.39299999999999996</v>
      </c>
      <c r="C28" s="81">
        <v>0.95</v>
      </c>
      <c r="D28" s="82">
        <v>0.67628821427029817</v>
      </c>
      <c r="E28" s="82" t="s">
        <v>201</v>
      </c>
    </row>
    <row r="29" spans="1:5" ht="15.75" customHeight="1" x14ac:dyDescent="0.25">
      <c r="A29" s="52" t="s">
        <v>58</v>
      </c>
      <c r="B29" s="81">
        <v>0.23100000000000001</v>
      </c>
      <c r="C29" s="81">
        <v>0.95</v>
      </c>
      <c r="D29" s="82">
        <v>64.086600374027668</v>
      </c>
      <c r="E29" s="82" t="s">
        <v>201</v>
      </c>
    </row>
    <row r="30" spans="1:5" ht="15.75" customHeight="1" x14ac:dyDescent="0.25">
      <c r="A30" s="52" t="s">
        <v>67</v>
      </c>
      <c r="B30" s="81">
        <v>0.18100000000000002</v>
      </c>
      <c r="C30" s="81">
        <v>0.95</v>
      </c>
      <c r="D30" s="82">
        <v>268.06602010856085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268.06602010856085</v>
      </c>
      <c r="E31" s="82" t="s">
        <v>201</v>
      </c>
    </row>
    <row r="32" spans="1:5" ht="15.75" customHeight="1" x14ac:dyDescent="0.25">
      <c r="A32" s="52" t="s">
        <v>28</v>
      </c>
      <c r="B32" s="81">
        <v>0.48749999999999993</v>
      </c>
      <c r="C32" s="81">
        <v>0.95</v>
      </c>
      <c r="D32" s="82">
        <v>0.49216312756226022</v>
      </c>
      <c r="E32" s="82" t="s">
        <v>201</v>
      </c>
    </row>
    <row r="33" spans="1:6" ht="15.75" customHeight="1" x14ac:dyDescent="0.25">
      <c r="A33" s="52" t="s">
        <v>83</v>
      </c>
      <c r="B33" s="81">
        <v>0.34899999999999998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0.67299999999999993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0.27600000000000002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0.57700000000000007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9.8000000000000004E-2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6.2E-2</v>
      </c>
      <c r="C38" s="81">
        <v>0.95</v>
      </c>
      <c r="D38" s="82">
        <v>2.02889896587708</v>
      </c>
      <c r="E38" s="82" t="s">
        <v>201</v>
      </c>
    </row>
    <row r="39" spans="1:6" ht="15.75" customHeight="1" x14ac:dyDescent="0.25">
      <c r="A39" s="52" t="s">
        <v>60</v>
      </c>
      <c r="B39" s="81">
        <v>6.2E-2</v>
      </c>
      <c r="C39" s="81">
        <v>0.95</v>
      </c>
      <c r="D39" s="82">
        <v>0.51758497670036274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2020-06-17T04:28:32Z</dcterms:modified>
</cp:coreProperties>
</file>