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9433F85E-58D8-42CF-84B4-420520B00BF5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0" i="2"/>
  <c r="A14" i="2"/>
  <c r="A15" i="2"/>
  <c r="A37" i="2"/>
  <c r="A17" i="2"/>
  <c r="A40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19" i="2"/>
  <c r="I22" i="2"/>
  <c r="I3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A38" i="2" l="1"/>
  <c r="I13" i="2"/>
  <c r="I6" i="2"/>
  <c r="C6" i="51"/>
  <c r="A35" i="2"/>
  <c r="A21" i="2"/>
  <c r="A16" i="2"/>
  <c r="C8" i="51"/>
  <c r="A39" i="2"/>
  <c r="A25" i="2"/>
  <c r="A18" i="2"/>
  <c r="I5" i="2"/>
  <c r="I3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<sst xmlns="http://schemas.openxmlformats.org/spreadsheetml/2006/main" count="1097" uniqueCount="272">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</sst>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24</v>
      </c>
    </row>
    <row r="38" spans="1:5" ht="15" customHeight="1" x14ac:dyDescent="0.25">
      <c r="B38" s="16" t="s">
        <v>91</v>
      </c>
      <c r="C38" s="71">
        <v>32</v>
      </c>
      <c r="D38" s="17"/>
      <c r="E38" s="18"/>
    </row>
    <row r="39" spans="1:5" ht="15" customHeight="1" x14ac:dyDescent="0.25">
      <c r="B39" s="16" t="s">
        <v>90</v>
      </c>
      <c r="C39" s="71">
        <v>39.4</v>
      </c>
      <c r="D39" s="17"/>
      <c r="E39" s="17"/>
    </row>
    <row r="40" spans="1:5" ht="15" customHeight="1" x14ac:dyDescent="0.25">
      <c r="B40" s="16" t="s">
        <v>171</v>
      </c>
      <c r="C40" s="71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2.8799999999999999E-2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0.44019999999999998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0.43030000000000007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1.6878662394200001</v>
      </c>
      <c r="D51" s="17"/>
    </row>
    <row r="52" spans="1:4" ht="15" customHeight="1" x14ac:dyDescent="0.25">
      <c r="B52" s="16" t="s">
        <v>125</v>
      </c>
      <c r="C52" s="72">
        <v>1.2779974681899899</v>
      </c>
    </row>
    <row r="53" spans="1:4" ht="15.75" customHeight="1" x14ac:dyDescent="0.25">
      <c r="B53" s="16" t="s">
        <v>126</v>
      </c>
      <c r="C53" s="72">
        <v>1.2779974681899899</v>
      </c>
    </row>
    <row r="54" spans="1:4" ht="15.75" customHeight="1" x14ac:dyDescent="0.25">
      <c r="B54" s="16" t="s">
        <v>127</v>
      </c>
      <c r="C54" s="72">
        <v>0.77210437086899997</v>
      </c>
    </row>
    <row r="55" spans="1:4" ht="15.75" customHeight="1" x14ac:dyDescent="0.25">
      <c r="B55" s="16" t="s">
        <v>128</v>
      </c>
      <c r="C55" s="72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0.43407005199999993</v>
      </c>
      <c r="C3" s="26">
        <f>frac_mam_1_5months * 2.6</f>
        <v>0.43407005199999993</v>
      </c>
      <c r="D3" s="26">
        <f>frac_mam_6_11months * 2.6</f>
        <v>0.42020778800000003</v>
      </c>
      <c r="E3" s="26">
        <f>frac_mam_12_23months * 2.6</f>
        <v>0.3606654714000001</v>
      </c>
      <c r="F3" s="26">
        <f>frac_mam_24_59months * 2.6</f>
        <v>0.30704207126666666</v>
      </c>
    </row>
    <row r="4" spans="1:6" ht="15.75" customHeight="1" x14ac:dyDescent="0.25">
      <c r="A4" s="3" t="s">
        <v>66</v>
      </c>
      <c r="B4" s="26">
        <f>frac_sam_1month * 2.6</f>
        <v>0.36752775799999998</v>
      </c>
      <c r="C4" s="26">
        <f>frac_sam_1_5months * 2.6</f>
        <v>0.36752775799999998</v>
      </c>
      <c r="D4" s="26">
        <f>frac_sam_6_11months * 2.6</f>
        <v>0.28139693400000004</v>
      </c>
      <c r="E4" s="26">
        <f>frac_sam_12_23months * 2.6</f>
        <v>0.2028463606</v>
      </c>
      <c r="F4" s="26">
        <f>frac_sam_24_59months * 2.6</f>
        <v>0.15969868806666665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0.21199999999999999</v>
      </c>
      <c r="E2" s="87">
        <f>food_insecure</f>
        <v>0.21199999999999999</v>
      </c>
      <c r="F2" s="87">
        <f>food_insecure</f>
        <v>0.21199999999999999</v>
      </c>
      <c r="G2" s="87">
        <f>food_insecure</f>
        <v>0.21199999999999999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0.21199999999999999</v>
      </c>
      <c r="F5" s="87">
        <f>food_insecure</f>
        <v>0.21199999999999999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6.4917932285384616E-2</v>
      </c>
      <c r="D7" s="87">
        <f>diarrhoea_1_5mo/26</f>
        <v>4.9153748776538074E-2</v>
      </c>
      <c r="E7" s="87">
        <f>diarrhoea_6_11mo/26</f>
        <v>4.9153748776538074E-2</v>
      </c>
      <c r="F7" s="87">
        <f>diarrhoea_12_23mo/26</f>
        <v>2.9696321956499998E-2</v>
      </c>
      <c r="G7" s="87">
        <f>diarrhoea_24_59mo/26</f>
        <v>2.9696321956499998E-2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0.21199999999999999</v>
      </c>
      <c r="F8" s="87">
        <f>food_insecure</f>
        <v>0.21199999999999999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0.73199999999999998</v>
      </c>
      <c r="E9" s="87">
        <f>IF(ISBLANK(comm_deliv), frac_children_health_facility,1)</f>
        <v>0.73199999999999998</v>
      </c>
      <c r="F9" s="87">
        <f>IF(ISBLANK(comm_deliv), frac_children_health_facility,1)</f>
        <v>0.73199999999999998</v>
      </c>
      <c r="G9" s="87">
        <f>IF(ISBLANK(comm_deliv), frac_children_health_facility,1)</f>
        <v>0.73199999999999998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6.4917932285384616E-2</v>
      </c>
      <c r="D11" s="87">
        <f>diarrhoea_1_5mo/26</f>
        <v>4.9153748776538074E-2</v>
      </c>
      <c r="E11" s="87">
        <f>diarrhoea_6_11mo/26</f>
        <v>4.9153748776538074E-2</v>
      </c>
      <c r="F11" s="87">
        <f>diarrhoea_12_23mo/26</f>
        <v>2.9696321956499998E-2</v>
      </c>
      <c r="G11" s="87">
        <f>diarrhoea_24_59mo/26</f>
        <v>2.9696321956499998E-2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0.21199999999999999</v>
      </c>
      <c r="I14" s="87">
        <f>food_insecure</f>
        <v>0.21199999999999999</v>
      </c>
      <c r="J14" s="87">
        <f>food_insecure</f>
        <v>0.21199999999999999</v>
      </c>
      <c r="K14" s="87">
        <f>food_insecure</f>
        <v>0.21199999999999999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0.51200000000000001</v>
      </c>
      <c r="I17" s="87">
        <f>frac_PW_health_facility</f>
        <v>0.51200000000000001</v>
      </c>
      <c r="J17" s="87">
        <f>frac_PW_health_facility</f>
        <v>0.51200000000000001</v>
      </c>
      <c r="K17" s="87">
        <f>frac_PW_health_facility</f>
        <v>0.51200000000000001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0.1323</v>
      </c>
      <c r="I18" s="87">
        <f>frac_malaria_risk</f>
        <v>0.1323</v>
      </c>
      <c r="J18" s="87">
        <f>frac_malaria_risk</f>
        <v>0.1323</v>
      </c>
      <c r="K18" s="87">
        <f>frac_malaria_risk</f>
        <v>0.1323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0.28000000000000003</v>
      </c>
      <c r="M23" s="87">
        <f>famplan_unmet_need</f>
        <v>0.28000000000000003</v>
      </c>
      <c r="N23" s="87">
        <f>famplan_unmet_need</f>
        <v>0.28000000000000003</v>
      </c>
      <c r="O23" s="87">
        <f>famplan_unmet_need</f>
        <v>0.28000000000000003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0.20208491186218289</v>
      </c>
      <c r="M24" s="87">
        <f>(1-food_insecure)*(0.49)+food_insecure*(0.7)</f>
        <v>0.53452</v>
      </c>
      <c r="N24" s="87">
        <f>(1-food_insecure)*(0.49)+food_insecure*(0.7)</f>
        <v>0.53452</v>
      </c>
      <c r="O24" s="87">
        <f>(1-food_insecure)*(0.49)+food_insecure*(0.7)</f>
        <v>0.53452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8.6607819369506941E-2</v>
      </c>
      <c r="M25" s="87">
        <f>(1-food_insecure)*(0.21)+food_insecure*(0.3)</f>
        <v>0.22907999999999998</v>
      </c>
      <c r="N25" s="87">
        <f>(1-food_insecure)*(0.21)+food_insecure*(0.3)</f>
        <v>0.22907999999999998</v>
      </c>
      <c r="O25" s="87">
        <f>(1-food_insecure)*(0.21)+food_insecure*(0.3)</f>
        <v>0.22907999999999998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8.9375277191162228E-2</v>
      </c>
      <c r="M26" s="87">
        <f>(1-food_insecure)*(0.3)</f>
        <v>0.2364</v>
      </c>
      <c r="N26" s="87">
        <f>(1-food_insecure)*(0.3)</f>
        <v>0.2364</v>
      </c>
      <c r="O26" s="87">
        <f>(1-food_insecure)*(0.3)</f>
        <v>0.2364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0.62193199157714796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0.1323</v>
      </c>
      <c r="D33" s="87">
        <f t="shared" si="3"/>
        <v>0.1323</v>
      </c>
      <c r="E33" s="87">
        <f t="shared" si="3"/>
        <v>0.1323</v>
      </c>
      <c r="F33" s="87">
        <f t="shared" si="3"/>
        <v>0.1323</v>
      </c>
      <c r="G33" s="87">
        <f t="shared" si="3"/>
        <v>0.1323</v>
      </c>
      <c r="H33" s="87">
        <f t="shared" si="3"/>
        <v>0.1323</v>
      </c>
      <c r="I33" s="87">
        <f t="shared" si="3"/>
        <v>0.1323</v>
      </c>
      <c r="J33" s="87">
        <f t="shared" si="3"/>
        <v>0.1323</v>
      </c>
      <c r="K33" s="87">
        <f t="shared" si="3"/>
        <v>0.1323</v>
      </c>
      <c r="L33" s="87">
        <f t="shared" si="3"/>
        <v>0.1323</v>
      </c>
      <c r="M33" s="87">
        <f t="shared" si="3"/>
        <v>0.1323</v>
      </c>
      <c r="N33" s="87">
        <f t="shared" si="3"/>
        <v>0.1323</v>
      </c>
      <c r="O33" s="87">
        <f t="shared" si="3"/>
        <v>0.1323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25033117.403999999</v>
      </c>
      <c r="C2" s="74">
        <v>59473000</v>
      </c>
      <c r="D2" s="74">
        <v>113306000</v>
      </c>
      <c r="E2" s="74">
        <v>103183000</v>
      </c>
      <c r="F2" s="74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29451072.840856951</v>
      </c>
      <c r="I2" s="22">
        <f>G2-H2</f>
        <v>328710927.15914303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24957695.295400001</v>
      </c>
      <c r="C3" s="74">
        <v>59567000</v>
      </c>
      <c r="D3" s="74">
        <v>113886000</v>
      </c>
      <c r="E3" s="74">
        <v>104436000</v>
      </c>
      <c r="F3" s="74">
        <v>84020000</v>
      </c>
      <c r="G3" s="22">
        <f t="shared" si="0"/>
        <v>361909000</v>
      </c>
      <c r="H3" s="22">
        <f t="shared" si="1"/>
        <v>29362339.904469468</v>
      </c>
      <c r="I3" s="22">
        <f t="shared" ref="I3:I15" si="3">G3-H3</f>
        <v>332546660.09553051</v>
      </c>
    </row>
    <row r="4" spans="1:9" ht="15.75" customHeight="1" x14ac:dyDescent="0.25">
      <c r="A4" s="7">
        <f t="shared" si="2"/>
        <v>2022</v>
      </c>
      <c r="B4" s="73">
        <v>24871390.563999999</v>
      </c>
      <c r="C4" s="74">
        <v>59681000</v>
      </c>
      <c r="D4" s="74">
        <v>114524000</v>
      </c>
      <c r="E4" s="74">
        <v>105540000</v>
      </c>
      <c r="F4" s="74">
        <v>85971000</v>
      </c>
      <c r="G4" s="22">
        <f t="shared" si="0"/>
        <v>365716000</v>
      </c>
      <c r="H4" s="22">
        <f t="shared" si="1"/>
        <v>29260803.73180861</v>
      </c>
      <c r="I4" s="22">
        <f t="shared" si="3"/>
        <v>336455196.2681914</v>
      </c>
    </row>
    <row r="5" spans="1:9" ht="15.75" customHeight="1" x14ac:dyDescent="0.25">
      <c r="A5" s="7">
        <f t="shared" si="2"/>
        <v>2023</v>
      </c>
      <c r="B5" s="73">
        <v>24774091.577199999</v>
      </c>
      <c r="C5" s="74">
        <v>59748000</v>
      </c>
      <c r="D5" s="74">
        <v>115170000</v>
      </c>
      <c r="E5" s="74">
        <v>106506000</v>
      </c>
      <c r="F5" s="74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7">
        <f t="shared" si="2"/>
        <v>2024</v>
      </c>
      <c r="B6" s="73">
        <v>24665684.802000005</v>
      </c>
      <c r="C6" s="74">
        <v>59661000</v>
      </c>
      <c r="D6" s="74">
        <v>115750000</v>
      </c>
      <c r="E6" s="74">
        <v>107359000</v>
      </c>
      <c r="F6" s="74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7">
        <f t="shared" si="2"/>
        <v>2025</v>
      </c>
      <c r="B7" s="73">
        <v>24546072.903000001</v>
      </c>
      <c r="C7" s="74">
        <v>59363000</v>
      </c>
      <c r="D7" s="74">
        <v>116225000</v>
      </c>
      <c r="E7" s="74">
        <v>108123000</v>
      </c>
      <c r="F7" s="74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7">
        <f t="shared" si="2"/>
        <v>2026</v>
      </c>
      <c r="B8" s="73">
        <v>24417275.365200002</v>
      </c>
      <c r="C8" s="74">
        <v>58895000</v>
      </c>
      <c r="D8" s="74">
        <v>116737000</v>
      </c>
      <c r="E8" s="74">
        <v>108899000</v>
      </c>
      <c r="F8" s="74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7">
        <f t="shared" si="2"/>
        <v>2027</v>
      </c>
      <c r="B9" s="73">
        <v>24277259.020800002</v>
      </c>
      <c r="C9" s="74">
        <v>58211000</v>
      </c>
      <c r="D9" s="74">
        <v>117160000</v>
      </c>
      <c r="E9" s="74">
        <v>109588000</v>
      </c>
      <c r="F9" s="74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7">
        <f t="shared" si="2"/>
        <v>2028</v>
      </c>
      <c r="B10" s="73">
        <v>24125888.479000002</v>
      </c>
      <c r="C10" s="74">
        <v>57439000</v>
      </c>
      <c r="D10" s="74">
        <v>117444000</v>
      </c>
      <c r="E10" s="74">
        <v>110217000</v>
      </c>
      <c r="F10" s="74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7">
        <f t="shared" si="2"/>
        <v>2029</v>
      </c>
      <c r="B11" s="73">
        <v>23963033.227600005</v>
      </c>
      <c r="C11" s="74">
        <v>56776000</v>
      </c>
      <c r="D11" s="74">
        <v>117529000</v>
      </c>
      <c r="E11" s="74">
        <v>110826000</v>
      </c>
      <c r="F11" s="74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7">
        <f t="shared" si="2"/>
        <v>2030</v>
      </c>
      <c r="B12" s="73">
        <v>23788663.155000001</v>
      </c>
      <c r="C12" s="74">
        <v>56339000</v>
      </c>
      <c r="D12" s="74">
        <v>117380000</v>
      </c>
      <c r="E12" s="74">
        <v>111437000</v>
      </c>
      <c r="F12" s="74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7" t="str">
        <f t="shared" si="2"/>
        <v/>
      </c>
      <c r="B13" s="73">
        <v>59306000</v>
      </c>
      <c r="C13" s="74">
        <v>112729000</v>
      </c>
      <c r="D13" s="74">
        <v>101697000</v>
      </c>
      <c r="E13" s="74">
        <v>80371000</v>
      </c>
      <c r="F13" s="74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6.1059322749999992E-2</v>
      </c>
    </row>
    <row r="4" spans="1:8" ht="15.75" customHeight="1" x14ac:dyDescent="0.25">
      <c r="B4" s="24" t="s">
        <v>7</v>
      </c>
      <c r="C4" s="75">
        <v>8.4133560309156863E-2</v>
      </c>
    </row>
    <row r="5" spans="1:8" ht="15.75" customHeight="1" x14ac:dyDescent="0.25">
      <c r="B5" s="24" t="s">
        <v>8</v>
      </c>
      <c r="C5" s="75">
        <v>0.18814288847462038</v>
      </c>
    </row>
    <row r="6" spans="1:8" ht="15.75" customHeight="1" x14ac:dyDescent="0.25">
      <c r="B6" s="24" t="s">
        <v>10</v>
      </c>
      <c r="C6" s="75">
        <v>8.7060855532319514E-2</v>
      </c>
    </row>
    <row r="7" spans="1:8" ht="15.75" customHeight="1" x14ac:dyDescent="0.25">
      <c r="B7" s="24" t="s">
        <v>13</v>
      </c>
      <c r="C7" s="75">
        <v>0.20140998181173425</v>
      </c>
    </row>
    <row r="8" spans="1:8" ht="15.75" customHeight="1" x14ac:dyDescent="0.25">
      <c r="B8" s="24" t="s">
        <v>14</v>
      </c>
      <c r="C8" s="75">
        <v>1.4900928999118705E-2</v>
      </c>
    </row>
    <row r="9" spans="1:8" ht="15.75" customHeight="1" x14ac:dyDescent="0.25">
      <c r="B9" s="24" t="s">
        <v>27</v>
      </c>
      <c r="C9" s="75">
        <v>9.6318112400888348E-2</v>
      </c>
    </row>
    <row r="10" spans="1:8" ht="15.75" customHeight="1" x14ac:dyDescent="0.25">
      <c r="B10" s="24" t="s">
        <v>15</v>
      </c>
      <c r="C10" s="75">
        <v>0.26697434972216194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0.20377593304900099</v>
      </c>
      <c r="D14" s="75">
        <v>0.20377593304900099</v>
      </c>
      <c r="E14" s="75">
        <v>0.156912596383536</v>
      </c>
      <c r="F14" s="75">
        <v>0.156912596383536</v>
      </c>
    </row>
    <row r="15" spans="1:8" ht="15.75" customHeight="1" x14ac:dyDescent="0.25">
      <c r="B15" s="24" t="s">
        <v>16</v>
      </c>
      <c r="C15" s="75">
        <v>0.31978307297097203</v>
      </c>
      <c r="D15" s="75">
        <v>0.31978307297097203</v>
      </c>
      <c r="E15" s="75">
        <v>0.157558984849725</v>
      </c>
      <c r="F15" s="75">
        <v>0.157558984849725</v>
      </c>
    </row>
    <row r="16" spans="1:8" ht="15.75" customHeight="1" x14ac:dyDescent="0.25">
      <c r="B16" s="24" t="s">
        <v>17</v>
      </c>
      <c r="C16" s="75">
        <v>3.0057672078242E-2</v>
      </c>
      <c r="D16" s="75">
        <v>3.0057672078242E-2</v>
      </c>
      <c r="E16" s="75">
        <v>3.0600255074652097E-2</v>
      </c>
      <c r="F16" s="75">
        <v>3.0600255074652097E-2</v>
      </c>
    </row>
    <row r="17" spans="1:8" ht="15.75" customHeight="1" x14ac:dyDescent="0.25">
      <c r="B17" s="24" t="s">
        <v>18</v>
      </c>
      <c r="C17" s="75">
        <v>1.7786825403214499E-2</v>
      </c>
      <c r="D17" s="75">
        <v>1.7786825403214499E-2</v>
      </c>
      <c r="E17" s="75">
        <v>6.8778002445995204E-2</v>
      </c>
      <c r="F17" s="75">
        <v>6.8778002445995204E-2</v>
      </c>
    </row>
    <row r="18" spans="1:8" ht="15.75" customHeight="1" x14ac:dyDescent="0.25">
      <c r="B18" s="24" t="s">
        <v>19</v>
      </c>
      <c r="C18" s="75">
        <v>3.58798119939608E-2</v>
      </c>
      <c r="D18" s="75">
        <v>3.58798119939608E-2</v>
      </c>
      <c r="E18" s="75">
        <v>7.2926167429615094E-2</v>
      </c>
      <c r="F18" s="75">
        <v>7.2926167429615094E-2</v>
      </c>
    </row>
    <row r="19" spans="1:8" ht="15.75" customHeight="1" x14ac:dyDescent="0.25">
      <c r="B19" s="24" t="s">
        <v>20</v>
      </c>
      <c r="C19" s="75">
        <v>1.9560640059117399E-2</v>
      </c>
      <c r="D19" s="75">
        <v>1.9560640059117399E-2</v>
      </c>
      <c r="E19" s="75">
        <v>3.1523830725880601E-2</v>
      </c>
      <c r="F19" s="75">
        <v>3.1523830725880601E-2</v>
      </c>
    </row>
    <row r="20" spans="1:8" ht="15.75" customHeight="1" x14ac:dyDescent="0.25">
      <c r="B20" s="24" t="s">
        <v>21</v>
      </c>
      <c r="C20" s="75">
        <v>6.2760252863565801E-3</v>
      </c>
      <c r="D20" s="75">
        <v>6.2760252863565801E-3</v>
      </c>
      <c r="E20" s="75">
        <v>2.2078833039305599E-3</v>
      </c>
      <c r="F20" s="75">
        <v>2.2078833039305599E-3</v>
      </c>
    </row>
    <row r="21" spans="1:8" ht="15.75" customHeight="1" x14ac:dyDescent="0.25">
      <c r="B21" s="24" t="s">
        <v>22</v>
      </c>
      <c r="C21" s="75">
        <v>4.996249559123131E-2</v>
      </c>
      <c r="D21" s="75">
        <v>4.996249559123131E-2</v>
      </c>
      <c r="E21" s="75">
        <v>0.147540792921075</v>
      </c>
      <c r="F21" s="75">
        <v>0.147540792921075</v>
      </c>
    </row>
    <row r="22" spans="1:8" ht="15.75" customHeight="1" x14ac:dyDescent="0.25">
      <c r="B22" s="24" t="s">
        <v>23</v>
      </c>
      <c r="C22" s="75">
        <v>0.31691752356790426</v>
      </c>
      <c r="D22" s="75">
        <v>0.31691752356790426</v>
      </c>
      <c r="E22" s="75">
        <v>0.33195148686559051</v>
      </c>
      <c r="F22" s="75">
        <v>0.33195148686559051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3.44E-2</v>
      </c>
    </row>
    <row r="27" spans="1:8" ht="15.75" customHeight="1" x14ac:dyDescent="0.25">
      <c r="B27" s="24" t="s">
        <v>39</v>
      </c>
      <c r="C27" s="75">
        <v>1.1000000000000001E-3</v>
      </c>
    </row>
    <row r="28" spans="1:8" ht="15.75" customHeight="1" x14ac:dyDescent="0.25">
      <c r="B28" s="24" t="s">
        <v>40</v>
      </c>
      <c r="C28" s="75">
        <v>0.25059999999999999</v>
      </c>
    </row>
    <row r="29" spans="1:8" ht="15.75" customHeight="1" x14ac:dyDescent="0.25">
      <c r="B29" s="24" t="s">
        <v>41</v>
      </c>
      <c r="C29" s="75">
        <v>9.0700000000000003E-2</v>
      </c>
    </row>
    <row r="30" spans="1:8" ht="15.75" customHeight="1" x14ac:dyDescent="0.25">
      <c r="B30" s="24" t="s">
        <v>42</v>
      </c>
      <c r="C30" s="75">
        <v>0.16739999999999999</v>
      </c>
    </row>
    <row r="31" spans="1:8" ht="15.75" customHeight="1" x14ac:dyDescent="0.25">
      <c r="B31" s="24" t="s">
        <v>43</v>
      </c>
      <c r="C31" s="75">
        <v>6.9599999999999995E-2</v>
      </c>
    </row>
    <row r="32" spans="1:8" ht="15.75" customHeight="1" x14ac:dyDescent="0.25">
      <c r="B32" s="24" t="s">
        <v>44</v>
      </c>
      <c r="C32" s="75">
        <v>1.8000000000000002E-2</v>
      </c>
    </row>
    <row r="33" spans="2:3" ht="15.75" customHeight="1" x14ac:dyDescent="0.25">
      <c r="B33" s="24" t="s">
        <v>45</v>
      </c>
      <c r="C33" s="75">
        <v>4.5100000000000001E-2</v>
      </c>
    </row>
    <row r="34" spans="2:3" ht="15.75" customHeight="1" x14ac:dyDescent="0.25">
      <c r="B34" s="24" t="s">
        <v>46</v>
      </c>
      <c r="C34" s="75">
        <v>0.32310000000223515</v>
      </c>
    </row>
    <row r="35" spans="2:3" ht="15.75" customHeight="1" x14ac:dyDescent="0.25">
      <c r="B35" s="32" t="s">
        <v>129</v>
      </c>
      <c r="C35" s="70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0.6073370588235294</v>
      </c>
      <c r="D2" s="76">
        <v>0.6073370588235294</v>
      </c>
      <c r="E2" s="76">
        <v>0.54993809499351487</v>
      </c>
      <c r="F2" s="76">
        <v>0.32744951428571428</v>
      </c>
      <c r="G2" s="76">
        <v>0.29439913755172414</v>
      </c>
    </row>
    <row r="3" spans="1:15" ht="15.75" customHeight="1" x14ac:dyDescent="0.25">
      <c r="A3" s="5"/>
      <c r="B3" s="11" t="s">
        <v>118</v>
      </c>
      <c r="C3" s="76">
        <v>0.1868729411764706</v>
      </c>
      <c r="D3" s="76">
        <v>0.1868729411764706</v>
      </c>
      <c r="E3" s="76">
        <v>0.2154089650064851</v>
      </c>
      <c r="F3" s="76">
        <v>0.24558713571428578</v>
      </c>
      <c r="G3" s="76">
        <v>0.29237577578160912</v>
      </c>
    </row>
    <row r="4" spans="1:15" ht="15.75" customHeight="1" x14ac:dyDescent="0.25">
      <c r="A4" s="5"/>
      <c r="B4" s="11" t="s">
        <v>116</v>
      </c>
      <c r="C4" s="77">
        <v>0.1085260696517413</v>
      </c>
      <c r="D4" s="77">
        <v>0.1085260696517413</v>
      </c>
      <c r="E4" s="77">
        <v>0.12827015375271147</v>
      </c>
      <c r="F4" s="77">
        <v>0.23329959782608692</v>
      </c>
      <c r="G4" s="77">
        <v>0.24419337925337564</v>
      </c>
    </row>
    <row r="5" spans="1:15" ht="15.75" customHeight="1" x14ac:dyDescent="0.25">
      <c r="A5" s="5"/>
      <c r="B5" s="11" t="s">
        <v>119</v>
      </c>
      <c r="C5" s="77">
        <v>9.7263930348258698E-2</v>
      </c>
      <c r="D5" s="77">
        <v>9.7263930348258698E-2</v>
      </c>
      <c r="E5" s="77">
        <v>0.10638278624728852</v>
      </c>
      <c r="F5" s="77">
        <v>0.19366375217391305</v>
      </c>
      <c r="G5" s="77">
        <v>0.16903170741329099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0.45097174537444934</v>
      </c>
      <c r="D8" s="76">
        <v>0.45097174537444934</v>
      </c>
      <c r="E8" s="76">
        <v>0.46556028468879673</v>
      </c>
      <c r="F8" s="76">
        <v>0.50610948553846147</v>
      </c>
      <c r="G8" s="76">
        <v>0.51117077181966541</v>
      </c>
    </row>
    <row r="9" spans="1:15" ht="15.75" customHeight="1" x14ac:dyDescent="0.25">
      <c r="B9" s="7" t="s">
        <v>121</v>
      </c>
      <c r="C9" s="76">
        <v>0.24072140462555061</v>
      </c>
      <c r="D9" s="76">
        <v>0.24072140462555061</v>
      </c>
      <c r="E9" s="76">
        <v>0.26459174531120333</v>
      </c>
      <c r="F9" s="76">
        <v>0.27715519446153847</v>
      </c>
      <c r="G9" s="76">
        <v>0.30931355151366791</v>
      </c>
    </row>
    <row r="10" spans="1:15" ht="15.75" customHeight="1" x14ac:dyDescent="0.25">
      <c r="B10" s="7" t="s">
        <v>122</v>
      </c>
      <c r="C10" s="77">
        <v>0.16695001999999998</v>
      </c>
      <c r="D10" s="77">
        <v>0.16695001999999998</v>
      </c>
      <c r="E10" s="77">
        <v>0.16161838000000001</v>
      </c>
      <c r="F10" s="77">
        <v>0.13871748900000003</v>
      </c>
      <c r="G10" s="77">
        <v>0.11809310433333334</v>
      </c>
    </row>
    <row r="11" spans="1:15" ht="15.75" customHeight="1" x14ac:dyDescent="0.25">
      <c r="B11" s="7" t="s">
        <v>123</v>
      </c>
      <c r="C11" s="77">
        <v>0.14135682999999999</v>
      </c>
      <c r="D11" s="77">
        <v>0.14135682999999999</v>
      </c>
      <c r="E11" s="77">
        <v>0.10822959000000001</v>
      </c>
      <c r="F11" s="77">
        <v>7.8017830999999996E-2</v>
      </c>
      <c r="G11" s="77">
        <v>6.1422572333333328E-2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0.74456066350000005</v>
      </c>
      <c r="D14" s="78">
        <v>0.75094963539799986</v>
      </c>
      <c r="E14" s="78">
        <v>0.75094963539799986</v>
      </c>
      <c r="F14" s="78">
        <v>0.61297553806000005</v>
      </c>
      <c r="G14" s="78">
        <v>0.61297553806000005</v>
      </c>
      <c r="H14" s="79">
        <v>0.59099999999999997</v>
      </c>
      <c r="I14" s="79">
        <v>0.51349152542372878</v>
      </c>
      <c r="J14" s="79">
        <v>0.504</v>
      </c>
      <c r="K14" s="79">
        <v>0.49830508474576268</v>
      </c>
      <c r="L14" s="79">
        <v>0.43602173909800002</v>
      </c>
      <c r="M14" s="79">
        <v>0.37961136973800003</v>
      </c>
      <c r="N14" s="79">
        <v>0.38464350675299996</v>
      </c>
      <c r="O14" s="79">
        <v>0.40391595853000001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0.31683115643408211</v>
      </c>
      <c r="D15" s="76">
        <f t="shared" si="0"/>
        <v>0.31954984069192721</v>
      </c>
      <c r="E15" s="76">
        <f t="shared" si="0"/>
        <v>0.31954984069192721</v>
      </c>
      <c r="F15" s="76">
        <f t="shared" si="0"/>
        <v>0.2608380459913372</v>
      </c>
      <c r="G15" s="76">
        <f t="shared" si="0"/>
        <v>0.2608380459913372</v>
      </c>
      <c r="H15" s="76">
        <f t="shared" si="0"/>
        <v>0.25148684671620786</v>
      </c>
      <c r="I15" s="76">
        <f t="shared" si="0"/>
        <v>0.21850484694468533</v>
      </c>
      <c r="J15" s="76">
        <f t="shared" si="0"/>
        <v>0.21446594034681685</v>
      </c>
      <c r="K15" s="76">
        <f t="shared" si="0"/>
        <v>0.21204259638809575</v>
      </c>
      <c r="L15" s="76">
        <f t="shared" si="0"/>
        <v>0.18553931009386312</v>
      </c>
      <c r="M15" s="76">
        <f t="shared" si="0"/>
        <v>0.16153513765318125</v>
      </c>
      <c r="N15" s="76">
        <f t="shared" si="0"/>
        <v>0.1636764511390463</v>
      </c>
      <c r="O15" s="76">
        <f t="shared" si="0"/>
        <v>0.17187741243496493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0.54899999999999993</v>
      </c>
      <c r="D2" s="77">
        <v>0.54899999999999993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0.10199999999999999</v>
      </c>
      <c r="D3" s="77">
        <v>0.20100000000000001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0.105</v>
      </c>
      <c r="D4" s="77">
        <v>0.105</v>
      </c>
      <c r="E4" s="77">
        <v>0.65400000000000003</v>
      </c>
      <c r="F4" s="77">
        <v>0.64700000000000002</v>
      </c>
      <c r="G4" s="77">
        <v>0</v>
      </c>
    </row>
    <row r="5" spans="1:7" x14ac:dyDescent="0.25">
      <c r="B5" s="43" t="s">
        <v>169</v>
      </c>
      <c r="C5" s="76">
        <f>1-SUM(C2:C4)</f>
        <v>0.24400000000000011</v>
      </c>
      <c r="D5" s="76">
        <f t="shared" ref="D5:G5" si="0">1-SUM(D2:D4)</f>
        <v>0.14500000000000002</v>
      </c>
      <c r="E5" s="76">
        <f t="shared" si="0"/>
        <v>0.34599999999999997</v>
      </c>
      <c r="F5" s="76">
        <f t="shared" si="0"/>
        <v>0.35299999999999998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0.36556</v>
      </c>
      <c r="D2" s="28">
        <v>0.35629</v>
      </c>
      <c r="E2" s="28">
        <v>0.34671999999999997</v>
      </c>
      <c r="F2" s="28">
        <v>0.33726</v>
      </c>
      <c r="G2" s="28">
        <v>0.32802999999999999</v>
      </c>
      <c r="H2" s="28">
        <v>0.31895000000000001</v>
      </c>
      <c r="I2" s="28">
        <v>0.31012000000000001</v>
      </c>
      <c r="J2" s="28">
        <v>0.30151</v>
      </c>
      <c r="K2" s="28">
        <v>0.29304999999999998</v>
      </c>
      <c r="L2" s="28">
        <v>0.28467999999999999</v>
      </c>
      <c r="M2" s="28">
        <v>0.27643000000000001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0.15162</v>
      </c>
      <c r="D4" s="28">
        <v>0.14978</v>
      </c>
      <c r="E4" s="28">
        <v>0.14801</v>
      </c>
      <c r="F4" s="28">
        <v>0.14624999999999999</v>
      </c>
      <c r="G4" s="28">
        <v>0.14449000000000001</v>
      </c>
      <c r="H4" s="28">
        <v>0.14275000000000002</v>
      </c>
      <c r="I4" s="28">
        <v>0.14102000000000001</v>
      </c>
      <c r="J4" s="28">
        <v>0.13930000000000001</v>
      </c>
      <c r="K4" s="28">
        <v>0.1376</v>
      </c>
      <c r="L4" s="28">
        <v>0.13593</v>
      </c>
      <c r="M4" s="28">
        <v>0.13427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0.27253509352715782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0.22021623058220055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0.16853104464974972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0.54899999999999993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0.64933333333333332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36.947000000000003</v>
      </c>
      <c r="D13" s="28">
        <v>35.348999999999997</v>
      </c>
      <c r="E13" s="28">
        <v>33.835000000000001</v>
      </c>
      <c r="F13" s="28">
        <v>32.396999999999998</v>
      </c>
      <c r="G13" s="28">
        <v>31.038</v>
      </c>
      <c r="H13" s="28">
        <v>29.751000000000001</v>
      </c>
      <c r="I13" s="28">
        <v>28.518999999999998</v>
      </c>
      <c r="J13" s="28">
        <v>27.361999999999998</v>
      </c>
      <c r="K13" s="28">
        <v>26.254000000000001</v>
      </c>
      <c r="L13" s="28">
        <v>25.215</v>
      </c>
      <c r="M13" s="28">
        <v>23.175999999999998</v>
      </c>
    </row>
    <row r="14" spans="1:13" x14ac:dyDescent="0.25">
      <c r="B14" s="16" t="s">
        <v>170</v>
      </c>
      <c r="C14" s="28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42.501437539526727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39.532089276751876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170.95918081165547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1.4605445677891706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1.131554991233771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1.131554991233771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1.131554991233771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1.131554991233771</v>
      </c>
      <c r="E13" s="82" t="s">
        <v>201</v>
      </c>
    </row>
    <row r="14" spans="1:5" ht="15.75" customHeight="1" x14ac:dyDescent="0.25">
      <c r="A14" s="11" t="s">
        <v>187</v>
      </c>
      <c r="B14" s="81">
        <v>0.38799999999999996</v>
      </c>
      <c r="C14" s="81">
        <v>0.95</v>
      </c>
      <c r="D14" s="82">
        <v>12.664388720547787</v>
      </c>
      <c r="E14" s="82" t="s">
        <v>201</v>
      </c>
    </row>
    <row r="15" spans="1:5" ht="15.75" customHeight="1" x14ac:dyDescent="0.25">
      <c r="A15" s="11" t="s">
        <v>207</v>
      </c>
      <c r="B15" s="81">
        <v>0.38799999999999996</v>
      </c>
      <c r="C15" s="81">
        <v>0.95</v>
      </c>
      <c r="D15" s="82">
        <v>12.664388720547787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0.37115452044313657</v>
      </c>
      <c r="E17" s="82" t="s">
        <v>201</v>
      </c>
    </row>
    <row r="18" spans="1:5" ht="15.9" customHeight="1" x14ac:dyDescent="0.25">
      <c r="A18" s="52" t="s">
        <v>173</v>
      </c>
      <c r="B18" s="81">
        <v>0.22</v>
      </c>
      <c r="C18" s="81">
        <v>0.95</v>
      </c>
      <c r="D18" s="82">
        <v>4.0144932296368099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11.931837010261507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21.672337451693277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4.0619684601961064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18.225977519614748</v>
      </c>
      <c r="E24" s="82" t="s">
        <v>201</v>
      </c>
    </row>
    <row r="25" spans="1:5" ht="15.75" customHeight="1" x14ac:dyDescent="0.25">
      <c r="A25" s="52" t="s">
        <v>87</v>
      </c>
      <c r="B25" s="81">
        <v>0.29899999999999999</v>
      </c>
      <c r="C25" s="81">
        <v>0.95</v>
      </c>
      <c r="D25" s="82">
        <v>18.225926134210553</v>
      </c>
      <c r="E25" s="82" t="s">
        <v>201</v>
      </c>
    </row>
    <row r="26" spans="1:5" ht="15.75" customHeight="1" x14ac:dyDescent="0.25">
      <c r="A26" s="52" t="s">
        <v>137</v>
      </c>
      <c r="B26" s="81">
        <v>0.38799999999999996</v>
      </c>
      <c r="C26" s="81">
        <v>0.95</v>
      </c>
      <c r="D26" s="82">
        <v>4.4364540760151874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4.9491687767392154</v>
      </c>
      <c r="E27" s="82" t="s">
        <v>201</v>
      </c>
    </row>
    <row r="28" spans="1:5" ht="15.75" customHeight="1" x14ac:dyDescent="0.25">
      <c r="A28" s="52" t="s">
        <v>84</v>
      </c>
      <c r="B28" s="81">
        <v>0.50600000000000001</v>
      </c>
      <c r="C28" s="81">
        <v>0.95</v>
      </c>
      <c r="D28" s="82">
        <v>0.65969645127833965</v>
      </c>
      <c r="E28" s="82" t="s">
        <v>201</v>
      </c>
    </row>
    <row r="29" spans="1:5" ht="15.75" customHeight="1" x14ac:dyDescent="0.25">
      <c r="A29" s="52" t="s">
        <v>58</v>
      </c>
      <c r="B29" s="81">
        <v>0.22</v>
      </c>
      <c r="C29" s="81">
        <v>0.95</v>
      </c>
      <c r="D29" s="82">
        <v>78.207761686108483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185.28311387993105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185.28311387993105</v>
      </c>
      <c r="E31" s="82" t="s">
        <v>201</v>
      </c>
    </row>
    <row r="32" spans="1:5" ht="15.75" customHeight="1" x14ac:dyDescent="0.25">
      <c r="A32" s="52" t="s">
        <v>28</v>
      </c>
      <c r="B32" s="81">
        <v>0.71450000000000002</v>
      </c>
      <c r="C32" s="81">
        <v>0.95</v>
      </c>
      <c r="D32" s="82">
        <v>0.76115541772848727</v>
      </c>
      <c r="E32" s="82" t="s">
        <v>201</v>
      </c>
    </row>
    <row r="33" spans="1:6" ht="15.75" customHeight="1" x14ac:dyDescent="0.25">
      <c r="A33" s="52" t="s">
        <v>83</v>
      </c>
      <c r="B33" s="81">
        <v>0.67900000000000005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0.34700000000000003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0.39600000000000002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0.94099999999999995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0.28199999999999997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0.20300000000000001</v>
      </c>
      <c r="C38" s="81">
        <v>0.95</v>
      </c>
      <c r="D38" s="82">
        <v>1.783408462197954</v>
      </c>
      <c r="E38" s="82" t="s">
        <v>201</v>
      </c>
    </row>
    <row r="39" spans="1:6" ht="15.75" customHeight="1" x14ac:dyDescent="0.25">
      <c r="A39" s="52" t="s">
        <v>60</v>
      </c>
      <c r="B39" s="81">
        <v>0.20300000000000001</v>
      </c>
      <c r="C39" s="81">
        <v>0.95</v>
      </c>
      <c r="D39" s="82">
        <v>0.78227782112265087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2020-06-17T04:28:35Z</dcterms:modified>
</cp:coreProperties>
</file>