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A7237DE1-54D0-4721-908E-448B924259D0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32" i="2"/>
  <c r="A28" i="2"/>
  <c r="A19" i="2"/>
  <c r="G16" i="2"/>
  <c r="H16" i="2"/>
  <c r="I16" i="2" s="1"/>
  <c r="G17" i="2"/>
  <c r="H17" i="2"/>
  <c r="I17" i="2" s="1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40" i="2"/>
  <c r="I20" i="2"/>
  <c r="I29" i="2"/>
  <c r="I21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G8" i="2"/>
  <c r="I8" i="2" s="1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C7" i="51" l="1"/>
  <c r="A23" i="2"/>
  <c r="A36" i="2"/>
  <c r="A14" i="2"/>
  <c r="A15" i="2"/>
  <c r="A27" i="2"/>
  <c r="A40" i="2"/>
  <c r="A30" i="2"/>
  <c r="A31" i="2"/>
  <c r="A17" i="2"/>
  <c r="A38" i="2"/>
  <c r="A35" i="2"/>
  <c r="A21" i="2"/>
  <c r="A16" i="2"/>
  <c r="C6" i="51"/>
  <c r="I5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<sst xmlns="http://schemas.openxmlformats.org/spreadsheetml/2006/main" count="1097" uniqueCount="272">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</sst>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9.1</v>
      </c>
    </row>
    <row r="38" spans="1:5" ht="15" customHeight="1" x14ac:dyDescent="0.25">
      <c r="B38" s="16" t="s">
        <v>91</v>
      </c>
      <c r="C38" s="71">
        <v>12.8</v>
      </c>
      <c r="D38" s="17"/>
      <c r="E38" s="18"/>
    </row>
    <row r="39" spans="1:5" ht="15" customHeight="1" x14ac:dyDescent="0.25">
      <c r="B39" s="16" t="s">
        <v>90</v>
      </c>
      <c r="C39" s="71">
        <v>14.9</v>
      </c>
      <c r="D39" s="17"/>
      <c r="E39" s="17"/>
    </row>
    <row r="40" spans="1:5" ht="15" customHeight="1" x14ac:dyDescent="0.25">
      <c r="B40" s="16" t="s">
        <v>171</v>
      </c>
      <c r="C40" s="71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2.8900000000000002E-2</v>
      </c>
      <c r="D45" s="17"/>
    </row>
    <row r="46" spans="1:5" ht="15.75" customHeight="1" x14ac:dyDescent="0.25">
      <c r="B46" s="16" t="s">
        <v>11</v>
      </c>
      <c r="C46" s="67">
        <v>0.10060000000000001</v>
      </c>
      <c r="D46" s="17"/>
    </row>
    <row r="47" spans="1:5" ht="15.75" customHeight="1" x14ac:dyDescent="0.25">
      <c r="B47" s="16" t="s">
        <v>12</v>
      </c>
      <c r="C47" s="67">
        <v>0.14029999999999998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0.73019999999999996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1.6970569019324999</v>
      </c>
      <c r="D51" s="17"/>
    </row>
    <row r="52" spans="1:4" ht="15" customHeight="1" x14ac:dyDescent="0.25">
      <c r="B52" s="16" t="s">
        <v>125</v>
      </c>
      <c r="C52" s="72">
        <v>1.5012975770200001</v>
      </c>
    </row>
    <row r="53" spans="1:4" ht="15.75" customHeight="1" x14ac:dyDescent="0.25">
      <c r="B53" s="16" t="s">
        <v>126</v>
      </c>
      <c r="C53" s="72">
        <v>1.5012975770200001</v>
      </c>
    </row>
    <row r="54" spans="1:4" ht="15.75" customHeight="1" x14ac:dyDescent="0.25">
      <c r="B54" s="16" t="s">
        <v>127</v>
      </c>
      <c r="C54" s="72">
        <v>1.4827842849699999</v>
      </c>
    </row>
    <row r="55" spans="1:4" ht="15.75" customHeight="1" x14ac:dyDescent="0.25">
      <c r="B55" s="16" t="s">
        <v>128</v>
      </c>
      <c r="C55" s="72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>
        <f>frac_mam_1month * 2.6</f>
        <v>6.7600000000000007E-2</v>
      </c>
      <c r="C3" s="26">
        <f>frac_mam_1_5months * 2.6</f>
        <v>6.7600000000000007E-2</v>
      </c>
      <c r="D3" s="26">
        <f>frac_mam_6_11months * 2.6</f>
        <v>6.7600000000000007E-2</v>
      </c>
      <c r="E3" s="26">
        <f>frac_mam_12_23months * 2.6</f>
        <v>6.7600000000000007E-2</v>
      </c>
      <c r="F3" s="26">
        <f>frac_mam_24_59months * 2.6</f>
        <v>6.7600000000000007E-2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3.6399999999999995E-2</v>
      </c>
      <c r="E4" s="26">
        <f>frac_sam_12_23months * 2.6</f>
        <v>3.6399999999999995E-2</v>
      </c>
      <c r="F4" s="26">
        <f>frac_sam_24_59months * 2.6</f>
        <v>3.6399999999999995E-2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5.0000000000000001E-3</v>
      </c>
      <c r="E2" s="87">
        <f>food_insecure</f>
        <v>5.0000000000000001E-3</v>
      </c>
      <c r="F2" s="87">
        <f>food_insecure</f>
        <v>5.0000000000000001E-3</v>
      </c>
      <c r="G2" s="87">
        <f>food_insecure</f>
        <v>5.0000000000000001E-3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5.0000000000000001E-3</v>
      </c>
      <c r="F5" s="87">
        <f>food_insecure</f>
        <v>5.0000000000000001E-3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6.5271419305096154E-2</v>
      </c>
      <c r="D7" s="87">
        <f>diarrhoea_1_5mo/26</f>
        <v>5.7742214500769232E-2</v>
      </c>
      <c r="E7" s="87">
        <f>diarrhoea_6_11mo/26</f>
        <v>5.7742214500769232E-2</v>
      </c>
      <c r="F7" s="87">
        <f>diarrhoea_12_23mo/26</f>
        <v>5.7030164806538455E-2</v>
      </c>
      <c r="G7" s="87">
        <f>diarrhoea_24_59mo/26</f>
        <v>5.7030164806538455E-2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5.0000000000000001E-3</v>
      </c>
      <c r="F8" s="87">
        <f>food_insecure</f>
        <v>5.0000000000000001E-3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0.72</v>
      </c>
      <c r="E9" s="87">
        <f>IF(ISBLANK(comm_deliv), frac_children_health_facility,1)</f>
        <v>0.72</v>
      </c>
      <c r="F9" s="87">
        <f>IF(ISBLANK(comm_deliv), frac_children_health_facility,1)</f>
        <v>0.72</v>
      </c>
      <c r="G9" s="87">
        <f>IF(ISBLANK(comm_deliv), frac_children_health_facility,1)</f>
        <v>0.72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6.5271419305096154E-2</v>
      </c>
      <c r="D11" s="87">
        <f>diarrhoea_1_5mo/26</f>
        <v>5.7742214500769232E-2</v>
      </c>
      <c r="E11" s="87">
        <f>diarrhoea_6_11mo/26</f>
        <v>5.7742214500769232E-2</v>
      </c>
      <c r="F11" s="87">
        <f>diarrhoea_12_23mo/26</f>
        <v>5.7030164806538455E-2</v>
      </c>
      <c r="G11" s="87">
        <f>diarrhoea_24_59mo/26</f>
        <v>5.7030164806538455E-2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5.0000000000000001E-3</v>
      </c>
      <c r="I14" s="87">
        <f>food_insecure</f>
        <v>5.0000000000000001E-3</v>
      </c>
      <c r="J14" s="87">
        <f>food_insecure</f>
        <v>5.0000000000000001E-3</v>
      </c>
      <c r="K14" s="87">
        <f>food_insecure</f>
        <v>5.0000000000000001E-3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0.62</v>
      </c>
      <c r="I17" s="87">
        <f>frac_PW_health_facility</f>
        <v>0.62</v>
      </c>
      <c r="J17" s="87">
        <f>frac_PW_health_facility</f>
        <v>0.62</v>
      </c>
      <c r="K17" s="87">
        <f>frac_PW_health_facility</f>
        <v>0.62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0.314</v>
      </c>
      <c r="M23" s="87">
        <f>famplan_unmet_need</f>
        <v>0.314</v>
      </c>
      <c r="N23" s="87">
        <f>famplan_unmet_need</f>
        <v>0.314</v>
      </c>
      <c r="O23" s="87">
        <f>famplan_unmet_need</f>
        <v>0.314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7.1995740524292126E-2</v>
      </c>
      <c r="M24" s="87">
        <f>(1-food_insecure)*(0.49)+food_insecure*(0.7)</f>
        <v>0.49104999999999999</v>
      </c>
      <c r="N24" s="87">
        <f>(1-food_insecure)*(0.49)+food_insecure*(0.7)</f>
        <v>0.49104999999999999</v>
      </c>
      <c r="O24" s="87">
        <f>(1-food_insecure)*(0.49)+food_insecure*(0.7)</f>
        <v>0.49104999999999999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3.0855317367553765E-2</v>
      </c>
      <c r="M25" s="87">
        <f>(1-food_insecure)*(0.21)+food_insecure*(0.3)</f>
        <v>0.21045</v>
      </c>
      <c r="N25" s="87">
        <f>(1-food_insecure)*(0.21)+food_insecure*(0.3)</f>
        <v>0.21045</v>
      </c>
      <c r="O25" s="87">
        <f>(1-food_insecure)*(0.21)+food_insecure*(0.3)</f>
        <v>0.21045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4.3764847869873121E-2</v>
      </c>
      <c r="M26" s="87">
        <f>(1-food_insecure)*(0.3)</f>
        <v>0.29849999999999999</v>
      </c>
      <c r="N26" s="87">
        <f>(1-food_insecure)*(0.3)</f>
        <v>0.29849999999999999</v>
      </c>
      <c r="O26" s="87">
        <f>(1-food_insecure)*(0.3)</f>
        <v>0.29849999999999999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0.85338409423828099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1167125.281</v>
      </c>
      <c r="C2" s="74">
        <v>2600000</v>
      </c>
      <c r="D2" s="74">
        <v>6055000</v>
      </c>
      <c r="E2" s="74">
        <v>9505000</v>
      </c>
      <c r="F2" s="74">
        <v>5798000</v>
      </c>
      <c r="G2" s="22">
        <f t="shared" ref="G2:G40" si="0">C2+D2+E2+F2</f>
        <v>23958000</v>
      </c>
      <c r="H2" s="22">
        <f t="shared" ref="H2:H40" si="1">(B2 + stillbirth*B2/(1000-stillbirth))/(1-abortion)</f>
        <v>1350164.3634201419</v>
      </c>
      <c r="I2" s="22">
        <f>G2-H2</f>
        <v>22607835.636579856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1130452.2487999999</v>
      </c>
      <c r="C3" s="74">
        <v>2691000</v>
      </c>
      <c r="D3" s="74">
        <v>5736000</v>
      </c>
      <c r="E3" s="74">
        <v>9436000</v>
      </c>
      <c r="F3" s="74">
        <v>6236000</v>
      </c>
      <c r="G3" s="22">
        <f t="shared" si="0"/>
        <v>24099000</v>
      </c>
      <c r="H3" s="22">
        <f t="shared" si="1"/>
        <v>1307739.9365132248</v>
      </c>
      <c r="I3" s="22">
        <f t="shared" ref="I3:I15" si="3">G3-H3</f>
        <v>22791260.063486774</v>
      </c>
    </row>
    <row r="4" spans="1:9" ht="15.75" customHeight="1" x14ac:dyDescent="0.25">
      <c r="A4" s="7">
        <f t="shared" si="2"/>
        <v>2022</v>
      </c>
      <c r="B4" s="73">
        <v>1092375.6244000001</v>
      </c>
      <c r="C4" s="74">
        <v>2805000</v>
      </c>
      <c r="D4" s="74">
        <v>5480000</v>
      </c>
      <c r="E4" s="74">
        <v>9239000</v>
      </c>
      <c r="F4" s="74">
        <v>6723000</v>
      </c>
      <c r="G4" s="22">
        <f t="shared" si="0"/>
        <v>24247000</v>
      </c>
      <c r="H4" s="22">
        <f t="shared" si="1"/>
        <v>1263691.7934551244</v>
      </c>
      <c r="I4" s="22">
        <f t="shared" si="3"/>
        <v>22983308.206544876</v>
      </c>
    </row>
    <row r="5" spans="1:9" ht="15.75" customHeight="1" x14ac:dyDescent="0.25">
      <c r="A5" s="7">
        <f t="shared" si="2"/>
        <v>2023</v>
      </c>
      <c r="B5" s="73">
        <v>1052973.5782000001</v>
      </c>
      <c r="C5" s="74">
        <v>2929000</v>
      </c>
      <c r="D5" s="74">
        <v>5294000</v>
      </c>
      <c r="E5" s="74">
        <v>8941000</v>
      </c>
      <c r="F5" s="74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7">
        <f t="shared" si="2"/>
        <v>2024</v>
      </c>
      <c r="B6" s="73">
        <v>1012347.7714000002</v>
      </c>
      <c r="C6" s="74">
        <v>3049000</v>
      </c>
      <c r="D6" s="74">
        <v>5176000</v>
      </c>
      <c r="E6" s="74">
        <v>8576000</v>
      </c>
      <c r="F6" s="74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7">
        <f t="shared" si="2"/>
        <v>2025</v>
      </c>
      <c r="B7" s="73">
        <v>970595.43000000017</v>
      </c>
      <c r="C7" s="74">
        <v>3153000</v>
      </c>
      <c r="D7" s="74">
        <v>5124000</v>
      </c>
      <c r="E7" s="74">
        <v>8173000</v>
      </c>
      <c r="F7" s="74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7">
        <f t="shared" si="2"/>
        <v>2026</v>
      </c>
      <c r="B8" s="73">
        <v>952507.92</v>
      </c>
      <c r="C8" s="74">
        <v>3239000</v>
      </c>
      <c r="D8" s="74">
        <v>5141000</v>
      </c>
      <c r="E8" s="74">
        <v>7737000</v>
      </c>
      <c r="F8" s="74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7">
        <f t="shared" si="2"/>
        <v>2027</v>
      </c>
      <c r="B9" s="73">
        <v>933714.96899999992</v>
      </c>
      <c r="C9" s="74">
        <v>3304000</v>
      </c>
      <c r="D9" s="74">
        <v>5224000</v>
      </c>
      <c r="E9" s="74">
        <v>7269000</v>
      </c>
      <c r="F9" s="74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7">
        <f t="shared" si="2"/>
        <v>2028</v>
      </c>
      <c r="B10" s="73">
        <v>914312.17799999984</v>
      </c>
      <c r="C10" s="74">
        <v>3347000</v>
      </c>
      <c r="D10" s="74">
        <v>5358000</v>
      </c>
      <c r="E10" s="74">
        <v>6795000</v>
      </c>
      <c r="F10" s="74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7">
        <f t="shared" si="2"/>
        <v>2029</v>
      </c>
      <c r="B11" s="73">
        <v>894398.75099999981</v>
      </c>
      <c r="C11" s="74">
        <v>3367000</v>
      </c>
      <c r="D11" s="74">
        <v>5519000</v>
      </c>
      <c r="E11" s="74">
        <v>6353000</v>
      </c>
      <c r="F11" s="74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7">
        <f t="shared" si="2"/>
        <v>2030</v>
      </c>
      <c r="B12" s="73">
        <v>874056.46799999999</v>
      </c>
      <c r="C12" s="74">
        <v>3363000</v>
      </c>
      <c r="D12" s="74">
        <v>5687000</v>
      </c>
      <c r="E12" s="74">
        <v>5968000</v>
      </c>
      <c r="F12" s="74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7" t="str">
        <f t="shared" si="2"/>
        <v/>
      </c>
      <c r="B13" s="73">
        <v>2534000</v>
      </c>
      <c r="C13" s="74">
        <v>6444000</v>
      </c>
      <c r="D13" s="74">
        <v>9463000</v>
      </c>
      <c r="E13" s="74">
        <v>5420000</v>
      </c>
      <c r="F13" s="74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3.6216287500000005E-3</v>
      </c>
    </row>
    <row r="4" spans="1:8" ht="15.75" customHeight="1" x14ac:dyDescent="0.25">
      <c r="B4" s="24" t="s">
        <v>7</v>
      </c>
      <c r="C4" s="75">
        <v>3.939362512685033E-2</v>
      </c>
    </row>
    <row r="5" spans="1:8" ht="15.75" customHeight="1" x14ac:dyDescent="0.25">
      <c r="B5" s="24" t="s">
        <v>8</v>
      </c>
      <c r="C5" s="75">
        <v>4.0961704283613717E-2</v>
      </c>
    </row>
    <row r="6" spans="1:8" ht="15.75" customHeight="1" x14ac:dyDescent="0.25">
      <c r="B6" s="24" t="s">
        <v>10</v>
      </c>
      <c r="C6" s="75">
        <v>5.3315311980731292E-2</v>
      </c>
    </row>
    <row r="7" spans="1:8" ht="15.75" customHeight="1" x14ac:dyDescent="0.25">
      <c r="B7" s="24" t="s">
        <v>13</v>
      </c>
      <c r="C7" s="75">
        <v>0.37129116271306273</v>
      </c>
    </row>
    <row r="8" spans="1:8" ht="15.75" customHeight="1" x14ac:dyDescent="0.25">
      <c r="B8" s="24" t="s">
        <v>14</v>
      </c>
      <c r="C8" s="75">
        <v>9.4067321906700344E-5</v>
      </c>
    </row>
    <row r="9" spans="1:8" ht="15.75" customHeight="1" x14ac:dyDescent="0.25">
      <c r="B9" s="24" t="s">
        <v>27</v>
      </c>
      <c r="C9" s="75">
        <v>0.27876097399151301</v>
      </c>
    </row>
    <row r="10" spans="1:8" ht="15.75" customHeight="1" x14ac:dyDescent="0.25">
      <c r="B10" s="24" t="s">
        <v>15</v>
      </c>
      <c r="C10" s="75">
        <v>0.21256152583232224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2.08871603585058E-2</v>
      </c>
      <c r="D14" s="75">
        <v>2.08871603585058E-2</v>
      </c>
      <c r="E14" s="75">
        <v>1.4120189494314201E-2</v>
      </c>
      <c r="F14" s="75">
        <v>1.4120189494314201E-2</v>
      </c>
    </row>
    <row r="15" spans="1:8" ht="15.75" customHeight="1" x14ac:dyDescent="0.25">
      <c r="B15" s="24" t="s">
        <v>16</v>
      </c>
      <c r="C15" s="75">
        <v>0.108147405377164</v>
      </c>
      <c r="D15" s="75">
        <v>0.108147405377164</v>
      </c>
      <c r="E15" s="75">
        <v>5.9827773472064208E-2</v>
      </c>
      <c r="F15" s="75">
        <v>5.9827773472064208E-2</v>
      </c>
    </row>
    <row r="16" spans="1:8" ht="15.75" customHeight="1" x14ac:dyDescent="0.25">
      <c r="B16" s="24" t="s">
        <v>17</v>
      </c>
      <c r="C16" s="75">
        <v>1.06836179977178E-2</v>
      </c>
      <c r="D16" s="75">
        <v>1.06836179977178E-2</v>
      </c>
      <c r="E16" s="75">
        <v>1.1519326817497601E-2</v>
      </c>
      <c r="F16" s="75">
        <v>1.1519326817497601E-2</v>
      </c>
    </row>
    <row r="17" spans="1:8" ht="15.75" customHeight="1" x14ac:dyDescent="0.25">
      <c r="B17" s="24" t="s">
        <v>18</v>
      </c>
      <c r="C17" s="75">
        <v>3.76726867615341E-3</v>
      </c>
      <c r="D17" s="75">
        <v>3.76726867615341E-3</v>
      </c>
      <c r="E17" s="75">
        <v>1.24458724018579E-2</v>
      </c>
      <c r="F17" s="75">
        <v>1.24458724018579E-2</v>
      </c>
    </row>
    <row r="18" spans="1:8" ht="15.75" customHeight="1" x14ac:dyDescent="0.25">
      <c r="B18" s="24" t="s">
        <v>19</v>
      </c>
      <c r="C18" s="75">
        <v>1.1811199888997299E-5</v>
      </c>
      <c r="D18" s="75">
        <v>1.1811199888997299E-5</v>
      </c>
      <c r="E18" s="75">
        <v>5.8704744075082899E-5</v>
      </c>
      <c r="F18" s="75">
        <v>5.8704744075082899E-5</v>
      </c>
    </row>
    <row r="19" spans="1:8" ht="15.75" customHeight="1" x14ac:dyDescent="0.25">
      <c r="B19" s="24" t="s">
        <v>20</v>
      </c>
      <c r="C19" s="75">
        <v>2.5018778742699806E-3</v>
      </c>
      <c r="D19" s="75">
        <v>2.5018778742699806E-3</v>
      </c>
      <c r="E19" s="75">
        <v>3.4943105777452198E-3</v>
      </c>
      <c r="F19" s="75">
        <v>3.4943105777452198E-3</v>
      </c>
    </row>
    <row r="20" spans="1:8" ht="15.75" customHeight="1" x14ac:dyDescent="0.25">
      <c r="B20" s="24" t="s">
        <v>21</v>
      </c>
      <c r="C20" s="75">
        <v>3.14094300448782E-3</v>
      </c>
      <c r="D20" s="75">
        <v>3.14094300448782E-3</v>
      </c>
      <c r="E20" s="75">
        <v>2.7537438080288502E-2</v>
      </c>
      <c r="F20" s="75">
        <v>2.7537438080288502E-2</v>
      </c>
    </row>
    <row r="21" spans="1:8" ht="15.75" customHeight="1" x14ac:dyDescent="0.25">
      <c r="B21" s="24" t="s">
        <v>22</v>
      </c>
      <c r="C21" s="75">
        <v>0.10356466606114</v>
      </c>
      <c r="D21" s="75">
        <v>0.10356466606114</v>
      </c>
      <c r="E21" s="75">
        <v>0.39937106182176402</v>
      </c>
      <c r="F21" s="75">
        <v>0.39937106182176402</v>
      </c>
    </row>
    <row r="22" spans="1:8" ht="15.75" customHeight="1" x14ac:dyDescent="0.25">
      <c r="B22" s="24" t="s">
        <v>23</v>
      </c>
      <c r="C22" s="75">
        <v>0.74729524945067216</v>
      </c>
      <c r="D22" s="75">
        <v>0.74729524945067216</v>
      </c>
      <c r="E22" s="75">
        <v>0.47162532259039325</v>
      </c>
      <c r="F22" s="75">
        <v>0.47162532259039325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2.4E-2</v>
      </c>
    </row>
    <row r="27" spans="1:8" ht="15.75" customHeight="1" x14ac:dyDescent="0.25">
      <c r="B27" s="24" t="s">
        <v>39</v>
      </c>
      <c r="C27" s="75">
        <v>0.30329999999999996</v>
      </c>
    </row>
    <row r="28" spans="1:8" ht="15.75" customHeight="1" x14ac:dyDescent="0.25">
      <c r="B28" s="24" t="s">
        <v>40</v>
      </c>
      <c r="C28" s="75">
        <v>3.9300000000000002E-2</v>
      </c>
    </row>
    <row r="29" spans="1:8" ht="15.75" customHeight="1" x14ac:dyDescent="0.25">
      <c r="B29" s="24" t="s">
        <v>41</v>
      </c>
      <c r="C29" s="75">
        <v>0.1048</v>
      </c>
    </row>
    <row r="30" spans="1:8" ht="15.75" customHeight="1" x14ac:dyDescent="0.25">
      <c r="B30" s="24" t="s">
        <v>42</v>
      </c>
      <c r="C30" s="75">
        <v>2.6000000000000002E-2</v>
      </c>
    </row>
    <row r="31" spans="1:8" ht="15.75" customHeight="1" x14ac:dyDescent="0.25">
      <c r="B31" s="24" t="s">
        <v>43</v>
      </c>
      <c r="C31" s="75">
        <v>1.7600000000000001E-2</v>
      </c>
    </row>
    <row r="32" spans="1:8" ht="15.75" customHeight="1" x14ac:dyDescent="0.25">
      <c r="B32" s="24" t="s">
        <v>44</v>
      </c>
      <c r="C32" s="75">
        <v>8.539999999999999E-2</v>
      </c>
    </row>
    <row r="33" spans="2:3" ht="15.75" customHeight="1" x14ac:dyDescent="0.25">
      <c r="B33" s="24" t="s">
        <v>45</v>
      </c>
      <c r="C33" s="75">
        <v>0.12670000000000001</v>
      </c>
    </row>
    <row r="34" spans="2:3" ht="15.75" customHeight="1" x14ac:dyDescent="0.25">
      <c r="B34" s="24" t="s">
        <v>46</v>
      </c>
      <c r="C34" s="75">
        <v>0.27290000000223519</v>
      </c>
    </row>
    <row r="35" spans="2:3" ht="15.75" customHeight="1" x14ac:dyDescent="0.25">
      <c r="B35" s="32" t="s">
        <v>129</v>
      </c>
      <c r="C35" s="70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0.6839218544542125</v>
      </c>
      <c r="D2" s="76">
        <v>0.6839218544542125</v>
      </c>
      <c r="E2" s="76">
        <v>0.64037803183141762</v>
      </c>
      <c r="F2" s="76">
        <v>0.50100834617028389</v>
      </c>
      <c r="G2" s="76">
        <v>0.4575272717454546</v>
      </c>
    </row>
    <row r="3" spans="1:15" ht="15.75" customHeight="1" x14ac:dyDescent="0.25">
      <c r="A3" s="5"/>
      <c r="B3" s="11" t="s">
        <v>118</v>
      </c>
      <c r="C3" s="76">
        <v>0.24807814354578758</v>
      </c>
      <c r="D3" s="76">
        <v>0.24807814354578758</v>
      </c>
      <c r="E3" s="76">
        <v>0.29162196616858244</v>
      </c>
      <c r="F3" s="76">
        <v>0.43099165182971622</v>
      </c>
      <c r="G3" s="76">
        <v>0.47447272625454545</v>
      </c>
    </row>
    <row r="4" spans="1:15" ht="15.75" customHeight="1" x14ac:dyDescent="0.25">
      <c r="A4" s="5"/>
      <c r="B4" s="11" t="s">
        <v>116</v>
      </c>
      <c r="C4" s="77">
        <v>4.0574586828729296E-2</v>
      </c>
      <c r="D4" s="77">
        <v>4.0574586828729296E-2</v>
      </c>
      <c r="E4" s="77">
        <v>4.2617512774193546E-2</v>
      </c>
      <c r="F4" s="77">
        <v>3.9172070977556116E-2</v>
      </c>
      <c r="G4" s="77">
        <v>3.8900222873614193E-2</v>
      </c>
    </row>
    <row r="5" spans="1:15" ht="15.75" customHeight="1" x14ac:dyDescent="0.25">
      <c r="A5" s="5"/>
      <c r="B5" s="11" t="s">
        <v>119</v>
      </c>
      <c r="C5" s="77">
        <v>2.7425415171270721E-2</v>
      </c>
      <c r="D5" s="77">
        <v>2.7425415171270721E-2</v>
      </c>
      <c r="E5" s="77">
        <v>2.5382489225806451E-2</v>
      </c>
      <c r="F5" s="77">
        <v>2.8827931022443892E-2</v>
      </c>
      <c r="G5" s="77">
        <v>2.9099779126385811E-2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0.74391559202813584</v>
      </c>
      <c r="D8" s="76">
        <v>0.74391559202813584</v>
      </c>
      <c r="E8" s="76">
        <v>0.72585365853658534</v>
      </c>
      <c r="F8" s="76">
        <v>0.70009216589861756</v>
      </c>
      <c r="G8" s="76">
        <v>0.71130625686059279</v>
      </c>
    </row>
    <row r="9" spans="1:15" ht="15.75" customHeight="1" x14ac:dyDescent="0.25">
      <c r="B9" s="7" t="s">
        <v>121</v>
      </c>
      <c r="C9" s="76">
        <v>0.21608440797186398</v>
      </c>
      <c r="D9" s="76">
        <v>0.21608440797186398</v>
      </c>
      <c r="E9" s="76">
        <v>0.23414634146341465</v>
      </c>
      <c r="F9" s="76">
        <v>0.25990783410138246</v>
      </c>
      <c r="G9" s="76">
        <v>0.24869374313940726</v>
      </c>
    </row>
    <row r="10" spans="1:15" ht="15.75" customHeight="1" x14ac:dyDescent="0.25">
      <c r="B10" s="7" t="s">
        <v>122</v>
      </c>
      <c r="C10" s="77">
        <v>2.6000000000000002E-2</v>
      </c>
      <c r="D10" s="77">
        <v>2.6000000000000002E-2</v>
      </c>
      <c r="E10" s="77">
        <v>2.6000000000000002E-2</v>
      </c>
      <c r="F10" s="77">
        <v>2.6000000000000002E-2</v>
      </c>
      <c r="G10" s="77">
        <v>2.6000000000000002E-2</v>
      </c>
    </row>
    <row r="11" spans="1:15" ht="15.75" customHeight="1" x14ac:dyDescent="0.25">
      <c r="B11" s="7" t="s">
        <v>123</v>
      </c>
      <c r="C11" s="77">
        <v>1.3999999999999999E-2</v>
      </c>
      <c r="D11" s="77">
        <v>1.3999999999999999E-2</v>
      </c>
      <c r="E11" s="77">
        <v>1.3999999999999999E-2</v>
      </c>
      <c r="F11" s="77">
        <v>1.3999999999999999E-2</v>
      </c>
      <c r="G11" s="77">
        <v>1.3999999999999999E-2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0.29280085350000001</v>
      </c>
      <c r="D14" s="78">
        <v>0.28374893770699999</v>
      </c>
      <c r="E14" s="78">
        <v>0.28374893770699999</v>
      </c>
      <c r="F14" s="78">
        <v>0.220751489922</v>
      </c>
      <c r="G14" s="78">
        <v>0.220751489922</v>
      </c>
      <c r="H14" s="79">
        <v>0.34100000000000003</v>
      </c>
      <c r="I14" s="79">
        <v>0.34100000000000003</v>
      </c>
      <c r="J14" s="79">
        <v>0.34100000000000003</v>
      </c>
      <c r="K14" s="79">
        <v>0.34100000000000003</v>
      </c>
      <c r="L14" s="79">
        <v>0.10860116261699999</v>
      </c>
      <c r="M14" s="79">
        <v>0.1370340723415</v>
      </c>
      <c r="N14" s="79">
        <v>0.17643069472</v>
      </c>
      <c r="O14" s="79">
        <v>0.1554841824565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0.1580699263042098</v>
      </c>
      <c r="D15" s="76">
        <f t="shared" si="0"/>
        <v>0.15318320672942748</v>
      </c>
      <c r="E15" s="76">
        <f t="shared" si="0"/>
        <v>0.15318320672942748</v>
      </c>
      <c r="F15" s="76">
        <f t="shared" si="0"/>
        <v>0.11917373643692282</v>
      </c>
      <c r="G15" s="76">
        <f t="shared" si="0"/>
        <v>0.11917373643692282</v>
      </c>
      <c r="H15" s="76">
        <f t="shared" si="0"/>
        <v>0.18409046362201109</v>
      </c>
      <c r="I15" s="76">
        <f t="shared" si="0"/>
        <v>0.18409046362201109</v>
      </c>
      <c r="J15" s="76">
        <f t="shared" si="0"/>
        <v>0.18409046362201109</v>
      </c>
      <c r="K15" s="76">
        <f t="shared" si="0"/>
        <v>0.18409046362201109</v>
      </c>
      <c r="L15" s="76">
        <f t="shared" si="0"/>
        <v>5.862885154267726E-2</v>
      </c>
      <c r="M15" s="76">
        <f t="shared" si="0"/>
        <v>7.3978492402812138E-2</v>
      </c>
      <c r="N15" s="76">
        <f t="shared" si="0"/>
        <v>9.5246945419819068E-2</v>
      </c>
      <c r="O15" s="76">
        <f t="shared" si="0"/>
        <v>8.3938871654857611E-2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0.61899999999999999</v>
      </c>
      <c r="D2" s="77">
        <v>0.42299999999999999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0.159</v>
      </c>
      <c r="D3" s="77">
        <v>0.19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0.18899999999999997</v>
      </c>
      <c r="D4" s="77">
        <v>0.33600000000000002</v>
      </c>
      <c r="E4" s="77">
        <v>0.8909999999999999</v>
      </c>
      <c r="F4" s="77">
        <v>0.71700000000000008</v>
      </c>
      <c r="G4" s="77">
        <v>0</v>
      </c>
    </row>
    <row r="5" spans="1:7" x14ac:dyDescent="0.25">
      <c r="B5" s="43" t="s">
        <v>169</v>
      </c>
      <c r="C5" s="76">
        <f>1-SUM(C2:C4)</f>
        <v>3.3000000000000029E-2</v>
      </c>
      <c r="D5" s="76">
        <f t="shared" ref="D5:G5" si="0">1-SUM(D2:D4)</f>
        <v>5.0999999999999934E-2</v>
      </c>
      <c r="E5" s="76">
        <f t="shared" si="0"/>
        <v>0.1090000000000001</v>
      </c>
      <c r="F5" s="76">
        <f t="shared" si="0"/>
        <v>0.28299999999999992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9.6460000000000004E-2</v>
      </c>
      <c r="D2" s="28">
        <v>9.3829999999999997E-2</v>
      </c>
      <c r="E2" s="28">
        <v>9.1289999999999996E-2</v>
      </c>
      <c r="F2" s="28">
        <v>8.8840000000000002E-2</v>
      </c>
      <c r="G2" s="28">
        <v>8.6470000000000005E-2</v>
      </c>
      <c r="H2" s="28">
        <v>8.4190000000000001E-2</v>
      </c>
      <c r="I2" s="28">
        <v>8.1969999999999987E-2</v>
      </c>
      <c r="J2" s="28">
        <v>7.9820000000000002E-2</v>
      </c>
      <c r="K2" s="28">
        <v>7.775E-2</v>
      </c>
      <c r="L2" s="28">
        <v>7.5749999999999998E-2</v>
      </c>
      <c r="M2" s="28">
        <v>7.3819999999999997E-2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4.3060000000000001E-2</v>
      </c>
      <c r="D4" s="28">
        <v>4.2770000000000002E-2</v>
      </c>
      <c r="E4" s="28">
        <v>4.2470000000000001E-2</v>
      </c>
      <c r="F4" s="28">
        <v>4.2190000000000005E-2</v>
      </c>
      <c r="G4" s="28">
        <v>4.1909999999999996E-2</v>
      </c>
      <c r="H4" s="28">
        <v>4.1639999999999996E-2</v>
      </c>
      <c r="I4" s="28">
        <v>4.1410000000000002E-2</v>
      </c>
      <c r="J4" s="28">
        <v>4.1210000000000004E-2</v>
      </c>
      <c r="K4" s="28">
        <v>4.1029999999999997E-2</v>
      </c>
      <c r="L4" s="28">
        <v>4.086E-2</v>
      </c>
      <c r="M4" s="28">
        <v>4.0670000000000005E-2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0.12605707582167011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0.18409046362201109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8.070821007109355E-2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0.45566666666666666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0.77500000000000002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12.923999999999999</v>
      </c>
      <c r="D13" s="28">
        <v>12.486000000000001</v>
      </c>
      <c r="E13" s="28">
        <v>12.087999999999999</v>
      </c>
      <c r="F13" s="28">
        <v>11.714</v>
      </c>
      <c r="G13" s="28">
        <v>11.377000000000001</v>
      </c>
      <c r="H13" s="28">
        <v>11.061</v>
      </c>
      <c r="I13" s="28">
        <v>10.563000000000001</v>
      </c>
      <c r="J13" s="28">
        <v>10.593</v>
      </c>
      <c r="K13" s="28">
        <v>9.9079999999999995</v>
      </c>
      <c r="L13" s="28">
        <v>9.8070000000000004</v>
      </c>
      <c r="M13" s="28">
        <v>9.5939999999999994</v>
      </c>
    </row>
    <row r="14" spans="1:13" x14ac:dyDescent="0.25">
      <c r="B14" s="16" t="s">
        <v>170</v>
      </c>
      <c r="C14" s="28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64.886871461123533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40.033831858193757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521.91094080463984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1.6025652110690618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1.633297572675654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1.633297572675654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1.633297572675654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1.633297572675654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13.166131301989671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13.166131301989671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0.87289710188501968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11.999559365205078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14.370053319946011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22.801258259937516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4.3755575735972823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18.728188384897141</v>
      </c>
      <c r="E24" s="82" t="s">
        <v>201</v>
      </c>
    </row>
    <row r="25" spans="1:5" ht="15.75" customHeight="1" x14ac:dyDescent="0.25">
      <c r="A25" s="52" t="s">
        <v>87</v>
      </c>
      <c r="B25" s="81">
        <v>1.8000000000000002E-2</v>
      </c>
      <c r="C25" s="81">
        <v>0.95</v>
      </c>
      <c r="D25" s="82">
        <v>18.725347421117405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5.5653748842594251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8.3552615274452648</v>
      </c>
      <c r="E27" s="82" t="s">
        <v>201</v>
      </c>
    </row>
    <row r="28" spans="1:5" ht="15.75" customHeight="1" x14ac:dyDescent="0.25">
      <c r="A28" s="52" t="s">
        <v>84</v>
      </c>
      <c r="B28" s="81">
        <v>0.61399999999999999</v>
      </c>
      <c r="C28" s="81">
        <v>0.95</v>
      </c>
      <c r="D28" s="82">
        <v>0.97328557970314034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129.29915294669925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225.5087650739469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225.5087650739469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1.8900764232524481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0.96200000000000008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0.92200000000000004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2.0970492229339119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1.9111986293668879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2020-06-17T04:28:39Z</dcterms:modified>
</cp:coreProperties>
</file>