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25B8A37D-D653-4B8F-8BEA-FF179D370CD3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5" i="2"/>
  <c r="A37" i="2"/>
  <c r="A32" i="2"/>
  <c r="A28" i="2"/>
  <c r="A19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22" i="2"/>
  <c r="I30" i="2"/>
  <c r="I36" i="2"/>
  <c r="I28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G9" i="2"/>
  <c r="G10" i="2"/>
  <c r="I10" i="2" s="1"/>
  <c r="G11" i="2"/>
  <c r="I11" i="2" s="1"/>
  <c r="G12" i="2"/>
  <c r="G13" i="2"/>
  <c r="I13" i="2" s="1"/>
  <c r="G14" i="2"/>
  <c r="G15" i="2"/>
  <c r="G2" i="2"/>
  <c r="I2" i="2" s="1"/>
  <c r="A23" i="2" l="1"/>
  <c r="A36" i="2"/>
  <c r="A14" i="2"/>
  <c r="A27" i="2"/>
  <c r="A40" i="2"/>
  <c r="A30" i="2"/>
  <c r="A31" i="2"/>
  <c r="A17" i="2"/>
  <c r="A38" i="2"/>
  <c r="C6" i="51"/>
  <c r="A35" i="2"/>
  <c r="A21" i="2"/>
  <c r="A16" i="2"/>
  <c r="I12" i="2"/>
  <c r="I6" i="2"/>
  <c r="I3" i="2"/>
  <c r="C8" i="51"/>
  <c r="A39" i="2"/>
  <c r="A25" i="2"/>
  <c r="A18" i="2"/>
  <c r="I5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<sst xmlns="http://schemas.openxmlformats.org/spreadsheetml/2006/main" count="1097" uniqueCount="272">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</sst>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10.8</v>
      </c>
    </row>
    <row r="38" spans="1:5" ht="15" customHeight="1" x14ac:dyDescent="0.25">
      <c r="B38" s="16" t="s">
        <v>91</v>
      </c>
      <c r="C38" s="71">
        <v>13.1</v>
      </c>
      <c r="D38" s="17"/>
      <c r="E38" s="18"/>
    </row>
    <row r="39" spans="1:5" ht="15" customHeight="1" x14ac:dyDescent="0.25">
      <c r="B39" s="16" t="s">
        <v>90</v>
      </c>
      <c r="C39" s="71">
        <v>15.2</v>
      </c>
      <c r="D39" s="17"/>
      <c r="E39" s="17"/>
    </row>
    <row r="40" spans="1:5" ht="15" customHeight="1" x14ac:dyDescent="0.25">
      <c r="B40" s="16" t="s">
        <v>171</v>
      </c>
      <c r="C40" s="71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2.1400000000000002E-2</v>
      </c>
      <c r="D45" s="17"/>
    </row>
    <row r="46" spans="1:5" ht="15.75" customHeight="1" x14ac:dyDescent="0.25">
      <c r="B46" s="16" t="s">
        <v>11</v>
      </c>
      <c r="C46" s="67">
        <v>8.09E-2</v>
      </c>
      <c r="D46" s="17"/>
    </row>
    <row r="47" spans="1:5" ht="15.75" customHeight="1" x14ac:dyDescent="0.25">
      <c r="B47" s="16" t="s">
        <v>12</v>
      </c>
      <c r="C47" s="67">
        <v>0.1598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0.73790000000000011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1.00955312649</v>
      </c>
      <c r="D51" s="17"/>
    </row>
    <row r="52" spans="1:4" ht="15" customHeight="1" x14ac:dyDescent="0.25">
      <c r="B52" s="16" t="s">
        <v>125</v>
      </c>
      <c r="C52" s="72">
        <v>0.9640868419669999</v>
      </c>
    </row>
    <row r="53" spans="1:4" ht="15.75" customHeight="1" x14ac:dyDescent="0.25">
      <c r="B53" s="16" t="s">
        <v>126</v>
      </c>
      <c r="C53" s="72">
        <v>0.9640868419669999</v>
      </c>
    </row>
    <row r="54" spans="1:4" ht="15.75" customHeight="1" x14ac:dyDescent="0.25">
      <c r="B54" s="16" t="s">
        <v>127</v>
      </c>
      <c r="C54" s="72">
        <v>0.80035901406699994</v>
      </c>
    </row>
    <row r="55" spans="1:4" ht="15.75" customHeight="1" x14ac:dyDescent="0.25">
      <c r="B55" s="16" t="s">
        <v>128</v>
      </c>
      <c r="C55" s="72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6.4509239600000004E-2</v>
      </c>
      <c r="C3" s="26">
        <f>frac_mam_1_5months * 2.6</f>
        <v>6.4509239600000004E-2</v>
      </c>
      <c r="D3" s="26">
        <f>frac_mam_6_11months * 2.6</f>
        <v>0.18626051599999999</v>
      </c>
      <c r="E3" s="26">
        <f>frac_mam_12_23months * 2.6</f>
        <v>5.1349006799999999E-2</v>
      </c>
      <c r="F3" s="26">
        <f>frac_mam_24_59months * 2.6</f>
        <v>8.2646840466666663E-2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2.0115731133333335E-2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0.192</v>
      </c>
      <c r="E2" s="87">
        <f>food_insecure</f>
        <v>0.192</v>
      </c>
      <c r="F2" s="87">
        <f>food_insecure</f>
        <v>0.192</v>
      </c>
      <c r="G2" s="87">
        <f>food_insecure</f>
        <v>0.192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0.192</v>
      </c>
      <c r="F5" s="87">
        <f>food_insecure</f>
        <v>0.192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3.8828966403461534E-2</v>
      </c>
      <c r="D7" s="87">
        <f>diarrhoea_1_5mo/26</f>
        <v>3.7080263152576919E-2</v>
      </c>
      <c r="E7" s="87">
        <f>diarrhoea_6_11mo/26</f>
        <v>3.7080263152576919E-2</v>
      </c>
      <c r="F7" s="87">
        <f>diarrhoea_12_23mo/26</f>
        <v>3.0783039002576919E-2</v>
      </c>
      <c r="G7" s="87">
        <f>diarrhoea_24_59mo/26</f>
        <v>3.0783039002576919E-2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0.192</v>
      </c>
      <c r="F8" s="87">
        <f>food_insecure</f>
        <v>0.192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0.82299999999999995</v>
      </c>
      <c r="E9" s="87">
        <f>IF(ISBLANK(comm_deliv), frac_children_health_facility,1)</f>
        <v>0.82299999999999995</v>
      </c>
      <c r="F9" s="87">
        <f>IF(ISBLANK(comm_deliv), frac_children_health_facility,1)</f>
        <v>0.82299999999999995</v>
      </c>
      <c r="G9" s="87">
        <f>IF(ISBLANK(comm_deliv), frac_children_health_facility,1)</f>
        <v>0.82299999999999995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3.8828966403461534E-2</v>
      </c>
      <c r="D11" s="87">
        <f>diarrhoea_1_5mo/26</f>
        <v>3.7080263152576919E-2</v>
      </c>
      <c r="E11" s="87">
        <f>diarrhoea_6_11mo/26</f>
        <v>3.7080263152576919E-2</v>
      </c>
      <c r="F11" s="87">
        <f>diarrhoea_12_23mo/26</f>
        <v>3.0783039002576919E-2</v>
      </c>
      <c r="G11" s="87">
        <f>diarrhoea_24_59mo/26</f>
        <v>3.0783039002576919E-2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0.192</v>
      </c>
      <c r="I14" s="87">
        <f>food_insecure</f>
        <v>0.192</v>
      </c>
      <c r="J14" s="87">
        <f>food_insecure</f>
        <v>0.192</v>
      </c>
      <c r="K14" s="87">
        <f>food_insecure</f>
        <v>0.192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0.85599999999999998</v>
      </c>
      <c r="I17" s="87">
        <f>frac_PW_health_facility</f>
        <v>0.85599999999999998</v>
      </c>
      <c r="J17" s="87">
        <f>frac_PW_health_facility</f>
        <v>0.85599999999999998</v>
      </c>
      <c r="K17" s="87">
        <f>frac_PW_health_facility</f>
        <v>0.85599999999999998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0.17100000000000001</v>
      </c>
      <c r="M23" s="87">
        <f>famplan_unmet_need</f>
        <v>0.17100000000000001</v>
      </c>
      <c r="N23" s="87">
        <f>famplan_unmet_need</f>
        <v>0.17100000000000001</v>
      </c>
      <c r="O23" s="87">
        <f>famplan_unmet_need</f>
        <v>0.17100000000000001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0.11993626683349587</v>
      </c>
      <c r="M24" s="87">
        <f>(1-food_insecure)*(0.49)+food_insecure*(0.7)</f>
        <v>0.53032000000000001</v>
      </c>
      <c r="N24" s="87">
        <f>(1-food_insecure)*(0.49)+food_insecure*(0.7)</f>
        <v>0.53032000000000001</v>
      </c>
      <c r="O24" s="87">
        <f>(1-food_insecure)*(0.49)+food_insecure*(0.7)</f>
        <v>0.53032000000000001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5.1401257214355373E-2</v>
      </c>
      <c r="M25" s="87">
        <f>(1-food_insecure)*(0.21)+food_insecure*(0.3)</f>
        <v>0.22727999999999998</v>
      </c>
      <c r="N25" s="87">
        <f>(1-food_insecure)*(0.21)+food_insecure*(0.3)</f>
        <v>0.22727999999999998</v>
      </c>
      <c r="O25" s="87">
        <f>(1-food_insecure)*(0.21)+food_insecure*(0.3)</f>
        <v>0.22727999999999998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5.4820770629882713E-2</v>
      </c>
      <c r="M26" s="87">
        <f>(1-food_insecure)*(0.3)</f>
        <v>0.2424</v>
      </c>
      <c r="N26" s="87">
        <f>(1-food_insecure)*(0.3)</f>
        <v>0.2424</v>
      </c>
      <c r="O26" s="87">
        <f>(1-food_insecure)*(0.3)</f>
        <v>0.2424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0.77384170532226604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45754.491000000002</v>
      </c>
      <c r="C2" s="74">
        <v>113000</v>
      </c>
      <c r="D2" s="74">
        <v>250000</v>
      </c>
      <c r="E2" s="74">
        <v>220000</v>
      </c>
      <c r="F2" s="74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53599.03074349495</v>
      </c>
      <c r="I2" s="22">
        <f>G2-H2</f>
        <v>710400.96925650502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44954.3514</v>
      </c>
      <c r="C3" s="74">
        <v>110000</v>
      </c>
      <c r="D3" s="74">
        <v>245000</v>
      </c>
      <c r="E3" s="74">
        <v>222000</v>
      </c>
      <c r="F3" s="74">
        <v>183000</v>
      </c>
      <c r="G3" s="22">
        <f t="shared" si="0"/>
        <v>760000</v>
      </c>
      <c r="H3" s="22">
        <f t="shared" si="1"/>
        <v>52661.708393662928</v>
      </c>
      <c r="I3" s="22">
        <f t="shared" ref="I3:I15" si="3">G3-H3</f>
        <v>707338.29160633706</v>
      </c>
    </row>
    <row r="4" spans="1:9" ht="15.75" customHeight="1" x14ac:dyDescent="0.25">
      <c r="A4" s="7">
        <f t="shared" si="2"/>
        <v>2022</v>
      </c>
      <c r="B4" s="73">
        <v>44135.440800000004</v>
      </c>
      <c r="C4" s="74">
        <v>108000</v>
      </c>
      <c r="D4" s="74">
        <v>240000</v>
      </c>
      <c r="E4" s="74">
        <v>224000</v>
      </c>
      <c r="F4" s="74">
        <v>185000</v>
      </c>
      <c r="G4" s="22">
        <f t="shared" si="0"/>
        <v>757000</v>
      </c>
      <c r="H4" s="22">
        <f t="shared" si="1"/>
        <v>51702.396783670956</v>
      </c>
      <c r="I4" s="22">
        <f t="shared" si="3"/>
        <v>705297.60321632901</v>
      </c>
    </row>
    <row r="5" spans="1:9" ht="15.75" customHeight="1" x14ac:dyDescent="0.25">
      <c r="A5" s="7">
        <f t="shared" si="2"/>
        <v>2023</v>
      </c>
      <c r="B5" s="73">
        <v>43298.678399999997</v>
      </c>
      <c r="C5" s="74">
        <v>106000</v>
      </c>
      <c r="D5" s="74">
        <v>234000</v>
      </c>
      <c r="E5" s="74">
        <v>224000</v>
      </c>
      <c r="F5" s="74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7">
        <f t="shared" si="2"/>
        <v>2024</v>
      </c>
      <c r="B6" s="73">
        <v>42459.464800000002</v>
      </c>
      <c r="C6" s="74">
        <v>105000</v>
      </c>
      <c r="D6" s="74">
        <v>228000</v>
      </c>
      <c r="E6" s="74">
        <v>226000</v>
      </c>
      <c r="F6" s="74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7">
        <f t="shared" si="2"/>
        <v>2025</v>
      </c>
      <c r="B7" s="73">
        <v>41589.449999999997</v>
      </c>
      <c r="C7" s="74">
        <v>104000</v>
      </c>
      <c r="D7" s="74">
        <v>221000</v>
      </c>
      <c r="E7" s="74">
        <v>225000</v>
      </c>
      <c r="F7" s="74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7">
        <f t="shared" si="2"/>
        <v>2026</v>
      </c>
      <c r="B8" s="73">
        <v>40740.523200000003</v>
      </c>
      <c r="C8" s="74">
        <v>101000</v>
      </c>
      <c r="D8" s="74">
        <v>214000</v>
      </c>
      <c r="E8" s="74">
        <v>226000</v>
      </c>
      <c r="F8" s="74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7">
        <f t="shared" si="2"/>
        <v>2027</v>
      </c>
      <c r="B9" s="73">
        <v>39863.246400000004</v>
      </c>
      <c r="C9" s="74">
        <v>98000</v>
      </c>
      <c r="D9" s="74">
        <v>208000</v>
      </c>
      <c r="E9" s="74">
        <v>227000</v>
      </c>
      <c r="F9" s="74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7">
        <f t="shared" si="2"/>
        <v>2028</v>
      </c>
      <c r="B10" s="73">
        <v>38985.969600000004</v>
      </c>
      <c r="C10" s="74">
        <v>95000</v>
      </c>
      <c r="D10" s="74">
        <v>202000</v>
      </c>
      <c r="E10" s="74">
        <v>226000</v>
      </c>
      <c r="F10" s="74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7">
        <f t="shared" si="2"/>
        <v>2029</v>
      </c>
      <c r="B11" s="73">
        <v>38095.713000000003</v>
      </c>
      <c r="C11" s="74">
        <v>93000</v>
      </c>
      <c r="D11" s="74">
        <v>196000</v>
      </c>
      <c r="E11" s="74">
        <v>225000</v>
      </c>
      <c r="F11" s="74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7">
        <f t="shared" si="2"/>
        <v>2030</v>
      </c>
      <c r="B12" s="73">
        <v>37193.373</v>
      </c>
      <c r="C12" s="74">
        <v>93000</v>
      </c>
      <c r="D12" s="74">
        <v>190000</v>
      </c>
      <c r="E12" s="74">
        <v>222000</v>
      </c>
      <c r="F12" s="74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7" t="str">
        <f t="shared" si="2"/>
        <v/>
      </c>
      <c r="B13" s="73">
        <v>117000</v>
      </c>
      <c r="C13" s="74">
        <v>253000</v>
      </c>
      <c r="D13" s="74">
        <v>219000</v>
      </c>
      <c r="E13" s="74">
        <v>180000</v>
      </c>
      <c r="F13" s="74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5.6508549999999998E-3</v>
      </c>
    </row>
    <row r="4" spans="1:8" ht="15.75" customHeight="1" x14ac:dyDescent="0.25">
      <c r="B4" s="24" t="s">
        <v>7</v>
      </c>
      <c r="C4" s="75">
        <v>0.20548479616187248</v>
      </c>
    </row>
    <row r="5" spans="1:8" ht="15.75" customHeight="1" x14ac:dyDescent="0.25">
      <c r="B5" s="24" t="s">
        <v>8</v>
      </c>
      <c r="C5" s="75">
        <v>3.3374905544206052E-2</v>
      </c>
    </row>
    <row r="6" spans="1:8" ht="15.75" customHeight="1" x14ac:dyDescent="0.25">
      <c r="B6" s="24" t="s">
        <v>10</v>
      </c>
      <c r="C6" s="75">
        <v>9.8191109129555643E-2</v>
      </c>
    </row>
    <row r="7" spans="1:8" ht="15.75" customHeight="1" x14ac:dyDescent="0.25">
      <c r="B7" s="24" t="s">
        <v>13</v>
      </c>
      <c r="C7" s="75">
        <v>0.35695480627729542</v>
      </c>
    </row>
    <row r="8" spans="1:8" ht="15.75" customHeight="1" x14ac:dyDescent="0.25">
      <c r="B8" s="24" t="s">
        <v>14</v>
      </c>
      <c r="C8" s="75">
        <v>1.3220793526143375E-5</v>
      </c>
    </row>
    <row r="9" spans="1:8" ht="15.75" customHeight="1" x14ac:dyDescent="0.25">
      <c r="B9" s="24" t="s">
        <v>27</v>
      </c>
      <c r="C9" s="75">
        <v>0.13104730314028482</v>
      </c>
    </row>
    <row r="10" spans="1:8" ht="15.75" customHeight="1" x14ac:dyDescent="0.25">
      <c r="B10" s="24" t="s">
        <v>15</v>
      </c>
      <c r="C10" s="75">
        <v>0.16928300395325935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3.4833323607263898E-2</v>
      </c>
      <c r="D14" s="75">
        <v>3.4833323607263898E-2</v>
      </c>
      <c r="E14" s="75">
        <v>2.4770221860930901E-2</v>
      </c>
      <c r="F14" s="75">
        <v>2.4770221860930901E-2</v>
      </c>
    </row>
    <row r="15" spans="1:8" ht="15.75" customHeight="1" x14ac:dyDescent="0.25">
      <c r="B15" s="24" t="s">
        <v>16</v>
      </c>
      <c r="C15" s="75">
        <v>9.5935164973740897E-2</v>
      </c>
      <c r="D15" s="75">
        <v>9.5935164973740897E-2</v>
      </c>
      <c r="E15" s="75">
        <v>7.1075785025834601E-2</v>
      </c>
      <c r="F15" s="75">
        <v>7.1075785025834601E-2</v>
      </c>
    </row>
    <row r="16" spans="1:8" ht="15.75" customHeight="1" x14ac:dyDescent="0.25">
      <c r="B16" s="24" t="s">
        <v>17</v>
      </c>
      <c r="C16" s="75">
        <v>1.7833673563434502E-2</v>
      </c>
      <c r="D16" s="75">
        <v>1.7833673563434502E-2</v>
      </c>
      <c r="E16" s="75">
        <v>1.7422272935869201E-2</v>
      </c>
      <c r="F16" s="75">
        <v>1.7422272935869201E-2</v>
      </c>
    </row>
    <row r="17" spans="1:8" ht="15.75" customHeight="1" x14ac:dyDescent="0.25">
      <c r="B17" s="24" t="s">
        <v>18</v>
      </c>
      <c r="C17" s="75">
        <v>5.3349752420905502E-5</v>
      </c>
      <c r="D17" s="75">
        <v>5.3349752420905502E-5</v>
      </c>
      <c r="E17" s="75">
        <v>1.3327105807989399E-4</v>
      </c>
      <c r="F17" s="75">
        <v>1.3327105807989399E-4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1.0292288837744901E-3</v>
      </c>
      <c r="D19" s="75">
        <v>1.0292288837744901E-3</v>
      </c>
      <c r="E19" s="75">
        <v>6.8660289128739797E-4</v>
      </c>
      <c r="F19" s="75">
        <v>6.8660289128739797E-4</v>
      </c>
    </row>
    <row r="20" spans="1:8" ht="15.75" customHeight="1" x14ac:dyDescent="0.25">
      <c r="B20" s="24" t="s">
        <v>21</v>
      </c>
      <c r="C20" s="75">
        <v>2.9173537824013201E-2</v>
      </c>
      <c r="D20" s="75">
        <v>2.9173537824013201E-2</v>
      </c>
      <c r="E20" s="75">
        <v>5.3353211045909503E-2</v>
      </c>
      <c r="F20" s="75">
        <v>5.3353211045909503E-2</v>
      </c>
    </row>
    <row r="21" spans="1:8" ht="15.75" customHeight="1" x14ac:dyDescent="0.25">
      <c r="B21" s="24" t="s">
        <v>22</v>
      </c>
      <c r="C21" s="75">
        <v>4.2509072839068102E-2</v>
      </c>
      <c r="D21" s="75">
        <v>4.2509072839068102E-2</v>
      </c>
      <c r="E21" s="75">
        <v>0.14912238170945799</v>
      </c>
      <c r="F21" s="75">
        <v>0.14912238170945799</v>
      </c>
    </row>
    <row r="22" spans="1:8" ht="15.75" customHeight="1" x14ac:dyDescent="0.25">
      <c r="B22" s="24" t="s">
        <v>23</v>
      </c>
      <c r="C22" s="75">
        <v>0.778632648556284</v>
      </c>
      <c r="D22" s="75">
        <v>0.778632648556284</v>
      </c>
      <c r="E22" s="75">
        <v>0.68343625347263048</v>
      </c>
      <c r="F22" s="75">
        <v>0.68343625347263048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2.9100000000000001E-2</v>
      </c>
    </row>
    <row r="27" spans="1:8" ht="15.75" customHeight="1" x14ac:dyDescent="0.25">
      <c r="B27" s="24" t="s">
        <v>39</v>
      </c>
      <c r="C27" s="75">
        <v>1.0700000000000001E-2</v>
      </c>
    </row>
    <row r="28" spans="1:8" ht="15.75" customHeight="1" x14ac:dyDescent="0.25">
      <c r="B28" s="24" t="s">
        <v>40</v>
      </c>
      <c r="C28" s="75">
        <v>5.3899999999999997E-2</v>
      </c>
    </row>
    <row r="29" spans="1:8" ht="15.75" customHeight="1" x14ac:dyDescent="0.25">
      <c r="B29" s="24" t="s">
        <v>41</v>
      </c>
      <c r="C29" s="75">
        <v>0.13250000000000001</v>
      </c>
    </row>
    <row r="30" spans="1:8" ht="15.75" customHeight="1" x14ac:dyDescent="0.25">
      <c r="B30" s="24" t="s">
        <v>42</v>
      </c>
      <c r="C30" s="75">
        <v>4.2099999999999999E-2</v>
      </c>
    </row>
    <row r="31" spans="1:8" ht="15.75" customHeight="1" x14ac:dyDescent="0.25">
      <c r="B31" s="24" t="s">
        <v>43</v>
      </c>
      <c r="C31" s="75">
        <v>9.6699999999999994E-2</v>
      </c>
    </row>
    <row r="32" spans="1:8" ht="15.75" customHeight="1" x14ac:dyDescent="0.25">
      <c r="B32" s="24" t="s">
        <v>44</v>
      </c>
      <c r="C32" s="75">
        <v>6.3799999999999996E-2</v>
      </c>
    </row>
    <row r="33" spans="2:3" ht="15.75" customHeight="1" x14ac:dyDescent="0.25">
      <c r="B33" s="24" t="s">
        <v>45</v>
      </c>
      <c r="C33" s="75">
        <v>0.12089999999999999</v>
      </c>
    </row>
    <row r="34" spans="2:3" ht="15.75" customHeight="1" x14ac:dyDescent="0.25">
      <c r="B34" s="24" t="s">
        <v>46</v>
      </c>
      <c r="C34" s="75">
        <v>0.45030000000000003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0.65559708928000004</v>
      </c>
      <c r="D2" s="76">
        <v>0.65559708928000004</v>
      </c>
      <c r="E2" s="76">
        <v>0.72450175849941389</v>
      </c>
      <c r="F2" s="76">
        <v>0.57054973776809648</v>
      </c>
      <c r="G2" s="76">
        <v>0.58083211311394101</v>
      </c>
    </row>
    <row r="3" spans="1:15" ht="15.75" customHeight="1" x14ac:dyDescent="0.25">
      <c r="A3" s="5"/>
      <c r="B3" s="11" t="s">
        <v>118</v>
      </c>
      <c r="C3" s="76">
        <v>0.21620755072000003</v>
      </c>
      <c r="D3" s="76">
        <v>0.21620755072000003</v>
      </c>
      <c r="E3" s="76">
        <v>0.27549824150058616</v>
      </c>
      <c r="F3" s="76">
        <v>0.33697713723190348</v>
      </c>
      <c r="G3" s="76">
        <v>0.37568169788605899</v>
      </c>
    </row>
    <row r="4" spans="1:15" ht="15.75" customHeight="1" x14ac:dyDescent="0.25">
      <c r="A4" s="5"/>
      <c r="B4" s="11" t="s">
        <v>116</v>
      </c>
      <c r="C4" s="77">
        <v>8.3070593279999994E-2</v>
      </c>
      <c r="D4" s="77">
        <v>8.3070593279999994E-2</v>
      </c>
      <c r="E4" s="77">
        <v>0</v>
      </c>
      <c r="F4" s="77">
        <v>6.103957262845848E-2</v>
      </c>
      <c r="G4" s="77">
        <v>2.9447340582677162E-2</v>
      </c>
    </row>
    <row r="5" spans="1:15" ht="15.75" customHeight="1" x14ac:dyDescent="0.25">
      <c r="A5" s="5"/>
      <c r="B5" s="11" t="s">
        <v>119</v>
      </c>
      <c r="C5" s="77">
        <v>4.5124766720000001E-2</v>
      </c>
      <c r="D5" s="77">
        <v>4.5124766720000001E-2</v>
      </c>
      <c r="E5" s="77">
        <v>0</v>
      </c>
      <c r="F5" s="77">
        <v>3.1433552371541496E-2</v>
      </c>
      <c r="G5" s="77">
        <v>1.4038848417322832E-2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0.87695358045960126</v>
      </c>
      <c r="D8" s="76">
        <v>0.87695358045960126</v>
      </c>
      <c r="E8" s="76">
        <v>0.83842633518750009</v>
      </c>
      <c r="F8" s="76">
        <v>0.89077111636102568</v>
      </c>
      <c r="G8" s="76">
        <v>0.88614174766191456</v>
      </c>
    </row>
    <row r="9" spans="1:15" ht="15.75" customHeight="1" x14ac:dyDescent="0.25">
      <c r="B9" s="7" t="s">
        <v>121</v>
      </c>
      <c r="C9" s="76">
        <v>9.8235173540398762E-2</v>
      </c>
      <c r="D9" s="76">
        <v>9.8235173540398762E-2</v>
      </c>
      <c r="E9" s="76">
        <v>8.9935004812500025E-2</v>
      </c>
      <c r="F9" s="76">
        <v>8.9479265638974376E-2</v>
      </c>
      <c r="G9" s="76">
        <v>7.4334186338085556E-2</v>
      </c>
    </row>
    <row r="10" spans="1:15" ht="15.75" customHeight="1" x14ac:dyDescent="0.25">
      <c r="B10" s="7" t="s">
        <v>122</v>
      </c>
      <c r="C10" s="77">
        <v>2.4811245999999999E-2</v>
      </c>
      <c r="D10" s="77">
        <v>2.4811245999999999E-2</v>
      </c>
      <c r="E10" s="77">
        <v>7.1638659999999993E-2</v>
      </c>
      <c r="F10" s="77">
        <v>1.9749618E-2</v>
      </c>
      <c r="G10" s="77">
        <v>3.1787246333333331E-2</v>
      </c>
    </row>
    <row r="11" spans="1:15" ht="15.75" customHeight="1" x14ac:dyDescent="0.25">
      <c r="B11" s="7" t="s">
        <v>123</v>
      </c>
      <c r="C11" s="77">
        <v>0</v>
      </c>
      <c r="D11" s="77">
        <v>0</v>
      </c>
      <c r="E11" s="77">
        <v>0</v>
      </c>
      <c r="F11" s="77">
        <v>0</v>
      </c>
      <c r="G11" s="77">
        <v>7.736819666666667E-3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0.45710734074999998</v>
      </c>
      <c r="D14" s="78">
        <v>0.43038927098300001</v>
      </c>
      <c r="E14" s="78">
        <v>0.43038927098300001</v>
      </c>
      <c r="F14" s="78">
        <v>0.31946844869300001</v>
      </c>
      <c r="G14" s="78">
        <v>0.31946844869300001</v>
      </c>
      <c r="H14" s="79">
        <v>0.27</v>
      </c>
      <c r="I14" s="79">
        <v>0.27</v>
      </c>
      <c r="J14" s="79">
        <v>0.27</v>
      </c>
      <c r="K14" s="79">
        <v>0.27</v>
      </c>
      <c r="L14" s="79">
        <v>0.35059180997900002</v>
      </c>
      <c r="M14" s="79">
        <v>0.39031737659100002</v>
      </c>
      <c r="N14" s="79">
        <v>0.32080062609300003</v>
      </c>
      <c r="O14" s="79">
        <v>0.282630527342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0.23569227419253058</v>
      </c>
      <c r="D15" s="76">
        <f t="shared" si="0"/>
        <v>0.22191598564050974</v>
      </c>
      <c r="E15" s="76">
        <f t="shared" si="0"/>
        <v>0.22191598564050974</v>
      </c>
      <c r="F15" s="76">
        <f t="shared" si="0"/>
        <v>0.16472333408969203</v>
      </c>
      <c r="G15" s="76">
        <f t="shared" si="0"/>
        <v>0.16472333408969203</v>
      </c>
      <c r="H15" s="76">
        <f t="shared" si="0"/>
        <v>0.13921656547359498</v>
      </c>
      <c r="I15" s="76">
        <f t="shared" si="0"/>
        <v>0.13921656547359498</v>
      </c>
      <c r="J15" s="76">
        <f t="shared" si="0"/>
        <v>0.13921656547359498</v>
      </c>
      <c r="K15" s="76">
        <f t="shared" si="0"/>
        <v>0.13921656547359498</v>
      </c>
      <c r="L15" s="76">
        <f t="shared" si="0"/>
        <v>0.18077106543869489</v>
      </c>
      <c r="M15" s="76">
        <f t="shared" si="0"/>
        <v>0.20125423930986214</v>
      </c>
      <c r="N15" s="76">
        <f t="shared" si="0"/>
        <v>0.16541022728313481</v>
      </c>
      <c r="O15" s="76">
        <f t="shared" si="0"/>
        <v>0.14572907894275636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0.45799999999999996</v>
      </c>
      <c r="D2" s="77">
        <v>0.17899999999999999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0.18100000000000002</v>
      </c>
      <c r="D3" s="77">
        <v>0.187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0.27500000000000002</v>
      </c>
      <c r="D4" s="77">
        <v>0.54400000000000004</v>
      </c>
      <c r="E4" s="77">
        <v>0.69400000000000006</v>
      </c>
      <c r="F4" s="77">
        <v>0.377</v>
      </c>
      <c r="G4" s="77">
        <v>0</v>
      </c>
    </row>
    <row r="5" spans="1:7" x14ac:dyDescent="0.25">
      <c r="B5" s="43" t="s">
        <v>169</v>
      </c>
      <c r="C5" s="76">
        <f>1-SUM(C2:C4)</f>
        <v>8.5999999999999965E-2</v>
      </c>
      <c r="D5" s="76">
        <f t="shared" ref="D5:G5" si="0">1-SUM(D2:D4)</f>
        <v>8.9999999999999969E-2</v>
      </c>
      <c r="E5" s="76">
        <f t="shared" si="0"/>
        <v>0.30599999999999994</v>
      </c>
      <c r="F5" s="76">
        <f t="shared" si="0"/>
        <v>0.623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7.400000000000001E-2</v>
      </c>
      <c r="D2" s="28">
        <v>7.3200000000000001E-2</v>
      </c>
      <c r="E2" s="28">
        <v>7.2779999999999997E-2</v>
      </c>
      <c r="F2" s="28">
        <v>7.238E-2</v>
      </c>
      <c r="G2" s="28">
        <v>7.2090000000000001E-2</v>
      </c>
      <c r="H2" s="28">
        <v>7.1790000000000007E-2</v>
      </c>
      <c r="I2" s="28">
        <v>7.1569999999999995E-2</v>
      </c>
      <c r="J2" s="28">
        <v>7.1419999999999997E-2</v>
      </c>
      <c r="K2" s="28">
        <v>7.1289999999999992E-2</v>
      </c>
      <c r="L2" s="28">
        <v>7.1109999999999993E-2</v>
      </c>
      <c r="M2" s="28">
        <v>7.0940000000000003E-2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2.0979999999999999E-2</v>
      </c>
      <c r="D4" s="28">
        <v>2.0710000000000003E-2</v>
      </c>
      <c r="E4" s="28">
        <v>2.0390000000000002E-2</v>
      </c>
      <c r="F4" s="28">
        <v>2.0080000000000001E-2</v>
      </c>
      <c r="G4" s="28">
        <v>1.976E-2</v>
      </c>
      <c r="H4" s="28">
        <v>1.9450000000000002E-2</v>
      </c>
      <c r="I4" s="28">
        <v>1.9140000000000001E-2</v>
      </c>
      <c r="J4" s="28">
        <v>1.8839999999999999E-2</v>
      </c>
      <c r="K4" s="28">
        <v>1.8550000000000001E-2</v>
      </c>
      <c r="L4" s="28">
        <v>1.8280000000000001E-2</v>
      </c>
      <c r="M4" s="28">
        <v>1.8020000000000001E-2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0.17639146920905593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0.13921656547359498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0.17222259378717167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0.22550000000000001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0.48266666666666663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13.903</v>
      </c>
      <c r="D13" s="28">
        <v>13.715999999999999</v>
      </c>
      <c r="E13" s="28">
        <v>13.536</v>
      </c>
      <c r="F13" s="28">
        <v>13.367000000000001</v>
      </c>
      <c r="G13" s="28">
        <v>13.207000000000001</v>
      </c>
      <c r="H13" s="28">
        <v>13.053000000000001</v>
      </c>
      <c r="I13" s="28">
        <v>12.901999999999999</v>
      </c>
      <c r="J13" s="28">
        <v>12.766999999999999</v>
      </c>
      <c r="K13" s="28">
        <v>12.614000000000001</v>
      </c>
      <c r="L13" s="28">
        <v>12.476000000000001</v>
      </c>
      <c r="M13" s="28">
        <v>12.342000000000001</v>
      </c>
    </row>
    <row r="14" spans="1:13" x14ac:dyDescent="0.25">
      <c r="B14" s="16" t="s">
        <v>170</v>
      </c>
      <c r="C14" s="28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62.714780124614684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39.985147042964151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487.85757913726343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1.6380998871193981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1.5846127574460482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1.5846127574460482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1.5846127574460482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1.5846127574460482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13.117446486760064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13.117446486760064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0.82421228665541357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11.224756739744926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16.982553632802738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22.691717425670902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4.3451295640787793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18.676662605887799</v>
      </c>
      <c r="E24" s="82" t="s">
        <v>201</v>
      </c>
    </row>
    <row r="25" spans="1:5" ht="15.75" customHeight="1" x14ac:dyDescent="0.25">
      <c r="A25" s="52" t="s">
        <v>87</v>
      </c>
      <c r="B25" s="81">
        <v>0.64800000000000002</v>
      </c>
      <c r="C25" s="81">
        <v>0.95</v>
      </c>
      <c r="D25" s="82">
        <v>18.675629220070888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5.4558340499928111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8.0247633748936398</v>
      </c>
      <c r="E27" s="82" t="s">
        <v>201</v>
      </c>
    </row>
    <row r="28" spans="1:5" ht="15.75" customHeight="1" x14ac:dyDescent="0.25">
      <c r="A28" s="52" t="s">
        <v>84</v>
      </c>
      <c r="B28" s="81">
        <v>0.6409999999999999</v>
      </c>
      <c r="C28" s="81">
        <v>0.95</v>
      </c>
      <c r="D28" s="82">
        <v>0.94285988309889357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124.34168065842488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282.8593829339539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282.8593829339539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1.7805355889858345</v>
      </c>
      <c r="E32" s="82" t="s">
        <v>201</v>
      </c>
    </row>
    <row r="33" spans="1:6" ht="15.75" customHeight="1" x14ac:dyDescent="0.25">
      <c r="A33" s="52" t="s">
        <v>83</v>
      </c>
      <c r="B33" s="81">
        <v>0.6409999999999999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0.28199999999999997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0.81799999999999995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0.93799999999999994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0.71499999999999997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2.0666235263296655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1.8016577951002741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2020-06-17T04:28:42Z</dcterms:modified>
</cp:coreProperties>
</file>