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C9F14C7B-3C80-4026-9FEE-64734F19BC7C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18" i="2"/>
  <c r="A38" i="2"/>
  <c r="A30" i="2"/>
  <c r="A14" i="2"/>
  <c r="A15" i="2"/>
  <c r="A37" i="2"/>
  <c r="A25" i="2"/>
  <c r="A21" i="2"/>
  <c r="A17" i="2"/>
  <c r="A40" i="2"/>
  <c r="A36" i="2"/>
  <c r="A32" i="2"/>
  <c r="A28" i="2"/>
  <c r="A39" i="2"/>
  <c r="A35" i="2"/>
  <c r="A31" i="2"/>
  <c r="A27" i="2"/>
  <c r="A23" i="2"/>
  <c r="A19" i="2"/>
  <c r="G16" i="2"/>
  <c r="H16" i="2"/>
  <c r="I16" i="2" s="1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24" i="2"/>
  <c r="I17" i="2"/>
  <c r="I20" i="2"/>
  <c r="I21" i="2"/>
  <c r="I19" i="2"/>
  <c r="I22" i="2"/>
  <c r="I3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G5" i="2"/>
  <c r="I5" i="2" s="1"/>
  <c r="G6" i="2"/>
  <c r="I6" i="2" s="1"/>
  <c r="G7" i="2"/>
  <c r="G8" i="2"/>
  <c r="I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C6" i="51" l="1"/>
  <c r="A16" i="2"/>
  <c r="I3" i="2"/>
  <c r="C8" i="51"/>
  <c r="I4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<sst xmlns="http://schemas.openxmlformats.org/spreadsheetml/2006/main" count="1097" uniqueCount="272">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</sst>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1952436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1</v>
      </c>
    </row>
    <row r="11" spans="1:3" ht="15" customHeight="1" x14ac:dyDescent="0.25">
      <c r="B11" s="7" t="s">
        <v>108</v>
      </c>
      <c r="C11" s="66">
        <v>0.95299999999999996</v>
      </c>
    </row>
    <row r="12" spans="1:3" ht="15" customHeight="1" x14ac:dyDescent="0.25">
      <c r="B12" s="7" t="s">
        <v>109</v>
      </c>
      <c r="C12" s="66">
        <v>0.81200000000000006</v>
      </c>
    </row>
    <row r="13" spans="1:3" ht="15" customHeight="1" x14ac:dyDescent="0.25">
      <c r="B13" s="7" t="s">
        <v>110</v>
      </c>
      <c r="C13" s="66">
        <v>0.20399999999999999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8.2799999999999999E-2</v>
      </c>
    </row>
    <row r="24" spans="1:3" ht="15" customHeight="1" x14ac:dyDescent="0.25">
      <c r="B24" s="20" t="s">
        <v>102</v>
      </c>
      <c r="C24" s="67">
        <v>0.55079999999999996</v>
      </c>
    </row>
    <row r="25" spans="1:3" ht="15" customHeight="1" x14ac:dyDescent="0.25">
      <c r="B25" s="20" t="s">
        <v>103</v>
      </c>
      <c r="C25" s="67">
        <v>0.33279999999999998</v>
      </c>
    </row>
    <row r="26" spans="1:3" ht="15" customHeight="1" x14ac:dyDescent="0.25">
      <c r="B26" s="20" t="s">
        <v>104</v>
      </c>
      <c r="C26" s="67">
        <v>3.3599999999999998E-2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0.36599999999999999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0.40799999999999997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5.3</v>
      </c>
    </row>
    <row r="38" spans="1:5" ht="15" customHeight="1" x14ac:dyDescent="0.25">
      <c r="B38" s="16" t="s">
        <v>91</v>
      </c>
      <c r="C38" s="71">
        <v>8.9</v>
      </c>
      <c r="D38" s="17"/>
      <c r="E38" s="18"/>
    </row>
    <row r="39" spans="1:5" ht="15" customHeight="1" x14ac:dyDescent="0.25">
      <c r="B39" s="16" t="s">
        <v>90</v>
      </c>
      <c r="C39" s="71">
        <v>10</v>
      </c>
      <c r="D39" s="17"/>
      <c r="E39" s="17"/>
    </row>
    <row r="40" spans="1:5" ht="15" customHeight="1" x14ac:dyDescent="0.25">
      <c r="B40" s="16" t="s">
        <v>171</v>
      </c>
      <c r="C40" s="71">
        <v>0.12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1.9699999999999999E-2</v>
      </c>
      <c r="D45" s="17"/>
    </row>
    <row r="46" spans="1:5" ht="15.75" customHeight="1" x14ac:dyDescent="0.25">
      <c r="B46" s="16" t="s">
        <v>11</v>
      </c>
      <c r="C46" s="67">
        <v>6.8600000000000008E-2</v>
      </c>
      <c r="D46" s="17"/>
    </row>
    <row r="47" spans="1:5" ht="15.75" customHeight="1" x14ac:dyDescent="0.25">
      <c r="B47" s="16" t="s">
        <v>12</v>
      </c>
      <c r="C47" s="67">
        <v>0.1459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0.76579999999999993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1.190909614645</v>
      </c>
      <c r="D51" s="17"/>
    </row>
    <row r="52" spans="1:4" ht="15" customHeight="1" x14ac:dyDescent="0.25">
      <c r="B52" s="16" t="s">
        <v>125</v>
      </c>
      <c r="C52" s="72">
        <v>1.0328480392499899</v>
      </c>
    </row>
    <row r="53" spans="1:4" ht="15.75" customHeight="1" x14ac:dyDescent="0.25">
      <c r="B53" s="16" t="s">
        <v>126</v>
      </c>
      <c r="C53" s="72">
        <v>1.0328480392499899</v>
      </c>
    </row>
    <row r="54" spans="1:4" ht="15.75" customHeight="1" x14ac:dyDescent="0.25">
      <c r="B54" s="16" t="s">
        <v>127</v>
      </c>
      <c r="C54" s="72">
        <v>0.81936124136499999</v>
      </c>
    </row>
    <row r="55" spans="1:4" ht="15.75" customHeight="1" x14ac:dyDescent="0.25">
      <c r="B55" s="16" t="s">
        <v>128</v>
      </c>
      <c r="C55" s="72">
        <v>0.81936124136499999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0.5361734804577476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 x14ac:dyDescent="0.25">
      <c r="A3" s="3" t="s">
        <v>65</v>
      </c>
      <c r="B3" s="26">
        <f>frac_mam_1month * 2.6</f>
        <v>0.2075759868</v>
      </c>
      <c r="C3" s="26">
        <f>frac_mam_1_5months * 2.6</f>
        <v>0.2075759868</v>
      </c>
      <c r="D3" s="26">
        <f>frac_mam_6_11months * 2.6</f>
        <v>4.9097973600000004E-2</v>
      </c>
      <c r="E3" s="26">
        <f>frac_mam_12_23months * 2.6</f>
        <v>4.5170680880000008E-2</v>
      </c>
      <c r="F3" s="26">
        <f>frac_mam_24_59months * 2.6</f>
        <v>3.185864942000001E-2</v>
      </c>
    </row>
    <row r="4" spans="1:6" ht="15.75" customHeight="1" x14ac:dyDescent="0.25">
      <c r="A4" s="3" t="s">
        <v>66</v>
      </c>
      <c r="B4" s="26">
        <f>frac_sam_1month * 2.6</f>
        <v>0.11763898120000001</v>
      </c>
      <c r="C4" s="26">
        <f>frac_sam_1_5months * 2.6</f>
        <v>0.11763898120000001</v>
      </c>
      <c r="D4" s="26">
        <f>frac_sam_6_11months * 2.6</f>
        <v>2.7487298799999997E-2</v>
      </c>
      <c r="E4" s="26">
        <f>frac_sam_12_23months * 2.6</f>
        <v>2.0444892520000001E-2</v>
      </c>
      <c r="F4" s="26">
        <f>frac_sam_24_59months * 2.6</f>
        <v>1.5946637113333332E-2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5.0000000000000001E-3</v>
      </c>
      <c r="E2" s="87">
        <f>food_insecure</f>
        <v>5.0000000000000001E-3</v>
      </c>
      <c r="F2" s="87">
        <f>food_insecure</f>
        <v>5.0000000000000001E-3</v>
      </c>
      <c r="G2" s="87">
        <f>food_insecure</f>
        <v>5.0000000000000001E-3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5.0000000000000001E-3</v>
      </c>
      <c r="F5" s="87">
        <f>food_insecure</f>
        <v>5.0000000000000001E-3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4.5804215947884613E-2</v>
      </c>
      <c r="D7" s="87">
        <f>diarrhoea_1_5mo/26</f>
        <v>3.9724924586538077E-2</v>
      </c>
      <c r="E7" s="87">
        <f>diarrhoea_6_11mo/26</f>
        <v>3.9724924586538077E-2</v>
      </c>
      <c r="F7" s="87">
        <f>diarrhoea_12_23mo/26</f>
        <v>3.1513893898653847E-2</v>
      </c>
      <c r="G7" s="87">
        <f>diarrhoea_24_59mo/26</f>
        <v>3.1513893898653847E-2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5.0000000000000001E-3</v>
      </c>
      <c r="F8" s="87">
        <f>food_insecure</f>
        <v>5.0000000000000001E-3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0.81200000000000006</v>
      </c>
      <c r="E9" s="87">
        <f>IF(ISBLANK(comm_deliv), frac_children_health_facility,1)</f>
        <v>0.81200000000000006</v>
      </c>
      <c r="F9" s="87">
        <f>IF(ISBLANK(comm_deliv), frac_children_health_facility,1)</f>
        <v>0.81200000000000006</v>
      </c>
      <c r="G9" s="87">
        <f>IF(ISBLANK(comm_deliv), frac_children_health_facility,1)</f>
        <v>0.81200000000000006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4.5804215947884613E-2</v>
      </c>
      <c r="D11" s="87">
        <f>diarrhoea_1_5mo/26</f>
        <v>3.9724924586538077E-2</v>
      </c>
      <c r="E11" s="87">
        <f>diarrhoea_6_11mo/26</f>
        <v>3.9724924586538077E-2</v>
      </c>
      <c r="F11" s="87">
        <f>diarrhoea_12_23mo/26</f>
        <v>3.1513893898653847E-2</v>
      </c>
      <c r="G11" s="87">
        <f>diarrhoea_24_59mo/26</f>
        <v>3.1513893898653847E-2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5.0000000000000001E-3</v>
      </c>
      <c r="I14" s="87">
        <f>food_insecure</f>
        <v>5.0000000000000001E-3</v>
      </c>
      <c r="J14" s="87">
        <f>food_insecure</f>
        <v>5.0000000000000001E-3</v>
      </c>
      <c r="K14" s="87">
        <f>food_insecure</f>
        <v>5.0000000000000001E-3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0.95299999999999996</v>
      </c>
      <c r="I17" s="87">
        <f>frac_PW_health_facility</f>
        <v>0.95299999999999996</v>
      </c>
      <c r="J17" s="87">
        <f>frac_PW_health_facility</f>
        <v>0.95299999999999996</v>
      </c>
      <c r="K17" s="87">
        <f>frac_PW_health_facility</f>
        <v>0.95299999999999996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0.20399999999999999</v>
      </c>
      <c r="M23" s="87">
        <f>famplan_unmet_need</f>
        <v>0.20399999999999999</v>
      </c>
      <c r="N23" s="87">
        <f>famplan_unmet_need</f>
        <v>0.20399999999999999</v>
      </c>
      <c r="O23" s="87">
        <f>famplan_unmet_need</f>
        <v>0.20399999999999999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</v>
      </c>
      <c r="M24" s="87">
        <f>(1-food_insecure)*(0.49)+food_insecure*(0.7)</f>
        <v>0.49104999999999999</v>
      </c>
      <c r="N24" s="87">
        <f>(1-food_insecure)*(0.49)+food_insecure*(0.7)</f>
        <v>0.49104999999999999</v>
      </c>
      <c r="O24" s="87">
        <f>(1-food_insecure)*(0.49)+food_insecure*(0.7)</f>
        <v>0.49104999999999999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</v>
      </c>
      <c r="M25" s="87">
        <f>(1-food_insecure)*(0.21)+food_insecure*(0.3)</f>
        <v>0.21045</v>
      </c>
      <c r="N25" s="87">
        <f>(1-food_insecure)*(0.21)+food_insecure*(0.3)</f>
        <v>0.21045</v>
      </c>
      <c r="O25" s="87">
        <f>(1-food_insecure)*(0.21)+food_insecure*(0.3)</f>
        <v>0.21045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</v>
      </c>
      <c r="M26" s="87">
        <f>(1-food_insecure)*(0.3)</f>
        <v>0.29849999999999999</v>
      </c>
      <c r="N26" s="87">
        <f>(1-food_insecure)*(0.3)</f>
        <v>0.29849999999999999</v>
      </c>
      <c r="O26" s="87">
        <f>(1-food_insecure)*(0.3)</f>
        <v>0.29849999999999999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1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347076.67499999999</v>
      </c>
      <c r="C2" s="74">
        <v>550000</v>
      </c>
      <c r="D2" s="74">
        <v>1287000</v>
      </c>
      <c r="E2" s="74">
        <v>1521000</v>
      </c>
      <c r="F2" s="74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401548.77392707771</v>
      </c>
      <c r="I2" s="22">
        <f>G2-H2</f>
        <v>4129451.2260729223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341528.94760000001</v>
      </c>
      <c r="C3" s="74">
        <v>584000</v>
      </c>
      <c r="D3" s="74">
        <v>1228000</v>
      </c>
      <c r="E3" s="74">
        <v>1559000</v>
      </c>
      <c r="F3" s="74">
        <v>1187000</v>
      </c>
      <c r="G3" s="22">
        <f t="shared" si="0"/>
        <v>4558000</v>
      </c>
      <c r="H3" s="22">
        <f t="shared" si="1"/>
        <v>395130.35604995687</v>
      </c>
      <c r="I3" s="22">
        <f t="shared" ref="I3:I15" si="3">G3-H3</f>
        <v>4162869.6439500432</v>
      </c>
    </row>
    <row r="4" spans="1:9" ht="15.75" customHeight="1" x14ac:dyDescent="0.25">
      <c r="A4" s="7">
        <f t="shared" si="2"/>
        <v>2022</v>
      </c>
      <c r="B4" s="73">
        <v>335671.64820000005</v>
      </c>
      <c r="C4" s="74">
        <v>627000</v>
      </c>
      <c r="D4" s="74">
        <v>1173000</v>
      </c>
      <c r="E4" s="74">
        <v>1587000</v>
      </c>
      <c r="F4" s="74">
        <v>1198000</v>
      </c>
      <c r="G4" s="22">
        <f t="shared" si="0"/>
        <v>4585000</v>
      </c>
      <c r="H4" s="22">
        <f t="shared" si="1"/>
        <v>388353.78026135406</v>
      </c>
      <c r="I4" s="22">
        <f t="shared" si="3"/>
        <v>4196646.2197386455</v>
      </c>
    </row>
    <row r="5" spans="1:9" ht="15.75" customHeight="1" x14ac:dyDescent="0.25">
      <c r="A5" s="7">
        <f t="shared" si="2"/>
        <v>2023</v>
      </c>
      <c r="B5" s="73">
        <v>329550.55920000013</v>
      </c>
      <c r="C5" s="74">
        <v>677000</v>
      </c>
      <c r="D5" s="74">
        <v>1127000</v>
      </c>
      <c r="E5" s="74">
        <v>1603000</v>
      </c>
      <c r="F5" s="74">
        <v>1210000</v>
      </c>
      <c r="G5" s="22">
        <f t="shared" si="0"/>
        <v>4617000</v>
      </c>
      <c r="H5" s="22">
        <f t="shared" si="1"/>
        <v>381272.01429984567</v>
      </c>
      <c r="I5" s="22">
        <f t="shared" si="3"/>
        <v>4235727.9857001547</v>
      </c>
    </row>
    <row r="6" spans="1:9" ht="15.75" customHeight="1" x14ac:dyDescent="0.25">
      <c r="A6" s="7">
        <f t="shared" si="2"/>
        <v>2024</v>
      </c>
      <c r="B6" s="73">
        <v>323174.17300000013</v>
      </c>
      <c r="C6" s="74">
        <v>729000</v>
      </c>
      <c r="D6" s="74">
        <v>1098000</v>
      </c>
      <c r="E6" s="74">
        <v>1602000</v>
      </c>
      <c r="F6" s="74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 x14ac:dyDescent="0.25">
      <c r="A7" s="7">
        <f t="shared" si="2"/>
        <v>2025</v>
      </c>
      <c r="B7" s="73">
        <v>316550.98200000002</v>
      </c>
      <c r="C7" s="74">
        <v>779000</v>
      </c>
      <c r="D7" s="74">
        <v>1091000</v>
      </c>
      <c r="E7" s="74">
        <v>1582000</v>
      </c>
      <c r="F7" s="74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 x14ac:dyDescent="0.25">
      <c r="A8" s="7">
        <f t="shared" si="2"/>
        <v>2026</v>
      </c>
      <c r="B8" s="73">
        <v>315027.80439999996</v>
      </c>
      <c r="C8" s="74">
        <v>826000</v>
      </c>
      <c r="D8" s="74">
        <v>1103000</v>
      </c>
      <c r="E8" s="74">
        <v>1542000</v>
      </c>
      <c r="F8" s="74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 x14ac:dyDescent="0.25">
      <c r="A9" s="7">
        <f t="shared" si="2"/>
        <v>2027</v>
      </c>
      <c r="B9" s="73">
        <v>313382.90999999997</v>
      </c>
      <c r="C9" s="74">
        <v>871000</v>
      </c>
      <c r="D9" s="74">
        <v>1136000</v>
      </c>
      <c r="E9" s="74">
        <v>1483000</v>
      </c>
      <c r="F9" s="74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 x14ac:dyDescent="0.25">
      <c r="A10" s="7">
        <f t="shared" si="2"/>
        <v>2028</v>
      </c>
      <c r="B10" s="73">
        <v>311603.00079999998</v>
      </c>
      <c r="C10" s="74">
        <v>911000</v>
      </c>
      <c r="D10" s="74">
        <v>1188000</v>
      </c>
      <c r="E10" s="74">
        <v>1414000</v>
      </c>
      <c r="F10" s="74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 x14ac:dyDescent="0.25">
      <c r="A11" s="7">
        <f t="shared" si="2"/>
        <v>2029</v>
      </c>
      <c r="B11" s="73">
        <v>309722.04319999996</v>
      </c>
      <c r="C11" s="74">
        <v>940000</v>
      </c>
      <c r="D11" s="74">
        <v>1252000</v>
      </c>
      <c r="E11" s="74">
        <v>1342000</v>
      </c>
      <c r="F11" s="74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 x14ac:dyDescent="0.25">
      <c r="A12" s="7">
        <f t="shared" si="2"/>
        <v>2030</v>
      </c>
      <c r="B12" s="73">
        <v>307726.53999999998</v>
      </c>
      <c r="C12" s="74">
        <v>955000</v>
      </c>
      <c r="D12" s="74">
        <v>1324000</v>
      </c>
      <c r="E12" s="74">
        <v>1275000</v>
      </c>
      <c r="F12" s="74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 x14ac:dyDescent="0.25">
      <c r="A13" s="7" t="str">
        <f t="shared" si="2"/>
        <v/>
      </c>
      <c r="B13" s="73">
        <v>528000</v>
      </c>
      <c r="C13" s="74">
        <v>1356000</v>
      </c>
      <c r="D13" s="74">
        <v>1479000</v>
      </c>
      <c r="E13" s="74">
        <v>1158000</v>
      </c>
      <c r="F13" s="74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5.6836937499999997E-3</v>
      </c>
    </row>
    <row r="4" spans="1:8" ht="15.75" customHeight="1" x14ac:dyDescent="0.25">
      <c r="B4" s="24" t="s">
        <v>7</v>
      </c>
      <c r="C4" s="75">
        <v>0.10398224093562627</v>
      </c>
    </row>
    <row r="5" spans="1:8" ht="15.75" customHeight="1" x14ac:dyDescent="0.25">
      <c r="B5" s="24" t="s">
        <v>8</v>
      </c>
      <c r="C5" s="75">
        <v>9.246930510183575E-2</v>
      </c>
    </row>
    <row r="6" spans="1:8" ht="15.75" customHeight="1" x14ac:dyDescent="0.25">
      <c r="B6" s="24" t="s">
        <v>10</v>
      </c>
      <c r="C6" s="75">
        <v>8.4972126127932007E-2</v>
      </c>
    </row>
    <row r="7" spans="1:8" ht="15.75" customHeight="1" x14ac:dyDescent="0.25">
      <c r="B7" s="24" t="s">
        <v>13</v>
      </c>
      <c r="C7" s="75">
        <v>0.28338279243329151</v>
      </c>
    </row>
    <row r="8" spans="1:8" ht="15.75" customHeight="1" x14ac:dyDescent="0.25">
      <c r="B8" s="24" t="s">
        <v>14</v>
      </c>
      <c r="C8" s="75">
        <v>4.2780432503564465E-7</v>
      </c>
    </row>
    <row r="9" spans="1:8" ht="15.75" customHeight="1" x14ac:dyDescent="0.25">
      <c r="B9" s="24" t="s">
        <v>27</v>
      </c>
      <c r="C9" s="75">
        <v>0.20101468101000478</v>
      </c>
    </row>
    <row r="10" spans="1:8" ht="15.75" customHeight="1" x14ac:dyDescent="0.25">
      <c r="B10" s="24" t="s">
        <v>15</v>
      </c>
      <c r="C10" s="75">
        <v>0.22849473283698474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2.3881225815893702E-2</v>
      </c>
      <c r="D14" s="75">
        <v>2.3881225815893702E-2</v>
      </c>
      <c r="E14" s="75">
        <v>1.74966987496704E-2</v>
      </c>
      <c r="F14" s="75">
        <v>1.74966987496704E-2</v>
      </c>
    </row>
    <row r="15" spans="1:8" ht="15.75" customHeight="1" x14ac:dyDescent="0.25">
      <c r="B15" s="24" t="s">
        <v>16</v>
      </c>
      <c r="C15" s="75">
        <v>0.20685712818257301</v>
      </c>
      <c r="D15" s="75">
        <v>0.20685712818257301</v>
      </c>
      <c r="E15" s="75">
        <v>0.14986065136877399</v>
      </c>
      <c r="F15" s="75">
        <v>0.14986065136877399</v>
      </c>
    </row>
    <row r="16" spans="1:8" ht="15.75" customHeight="1" x14ac:dyDescent="0.25">
      <c r="B16" s="24" t="s">
        <v>17</v>
      </c>
      <c r="C16" s="75">
        <v>2.53483363439682E-2</v>
      </c>
      <c r="D16" s="75">
        <v>2.53483363439682E-2</v>
      </c>
      <c r="E16" s="75">
        <v>2.9502678186019399E-2</v>
      </c>
      <c r="F16" s="75">
        <v>2.9502678186019399E-2</v>
      </c>
    </row>
    <row r="17" spans="1:8" ht="15.75" customHeight="1" x14ac:dyDescent="0.25">
      <c r="B17" s="24" t="s">
        <v>18</v>
      </c>
      <c r="C17" s="75">
        <v>3.8947907931647499E-5</v>
      </c>
      <c r="D17" s="75">
        <v>3.8947907931647499E-5</v>
      </c>
      <c r="E17" s="75">
        <v>9.7038262924551802E-5</v>
      </c>
      <c r="F17" s="75">
        <v>9.7038262924551802E-5</v>
      </c>
    </row>
    <row r="18" spans="1:8" ht="15.75" customHeight="1" x14ac:dyDescent="0.25">
      <c r="B18" s="24" t="s">
        <v>19</v>
      </c>
      <c r="C18" s="75">
        <v>0</v>
      </c>
      <c r="D18" s="75">
        <v>0</v>
      </c>
      <c r="E18" s="75">
        <v>0</v>
      </c>
      <c r="F18" s="75">
        <v>0</v>
      </c>
    </row>
    <row r="19" spans="1:8" ht="15.75" customHeight="1" x14ac:dyDescent="0.25">
      <c r="B19" s="24" t="s">
        <v>20</v>
      </c>
      <c r="C19" s="75">
        <v>4.9742974637905402E-4</v>
      </c>
      <c r="D19" s="75">
        <v>4.9742974637905402E-4</v>
      </c>
      <c r="E19" s="75">
        <v>2.1563356373333501E-4</v>
      </c>
      <c r="F19" s="75">
        <v>2.1563356373333501E-4</v>
      </c>
    </row>
    <row r="20" spans="1:8" ht="15.75" customHeight="1" x14ac:dyDescent="0.25">
      <c r="B20" s="24" t="s">
        <v>21</v>
      </c>
      <c r="C20" s="75">
        <v>6.0446093828685913E-3</v>
      </c>
      <c r="D20" s="75">
        <v>6.0446093828685913E-3</v>
      </c>
      <c r="E20" s="75">
        <v>2.7210508584342794E-3</v>
      </c>
      <c r="F20" s="75">
        <v>2.7210508584342794E-3</v>
      </c>
    </row>
    <row r="21" spans="1:8" ht="15.75" customHeight="1" x14ac:dyDescent="0.25">
      <c r="B21" s="24" t="s">
        <v>22</v>
      </c>
      <c r="C21" s="75">
        <v>0.123114367083761</v>
      </c>
      <c r="D21" s="75">
        <v>0.123114367083761</v>
      </c>
      <c r="E21" s="75">
        <v>0.36227852167979202</v>
      </c>
      <c r="F21" s="75">
        <v>0.36227852167979202</v>
      </c>
    </row>
    <row r="22" spans="1:8" ht="15.75" customHeight="1" x14ac:dyDescent="0.25">
      <c r="B22" s="24" t="s">
        <v>23</v>
      </c>
      <c r="C22" s="75">
        <v>0.61421795553662473</v>
      </c>
      <c r="D22" s="75">
        <v>0.61421795553662473</v>
      </c>
      <c r="E22" s="75">
        <v>0.43782772733065201</v>
      </c>
      <c r="F22" s="75">
        <v>0.43782772733065201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1.8700000000000001E-2</v>
      </c>
    </row>
    <row r="27" spans="1:8" ht="15.75" customHeight="1" x14ac:dyDescent="0.25">
      <c r="B27" s="24" t="s">
        <v>39</v>
      </c>
      <c r="C27" s="75">
        <v>2.5999999999999999E-3</v>
      </c>
    </row>
    <row r="28" spans="1:8" ht="15.75" customHeight="1" x14ac:dyDescent="0.25">
      <c r="B28" s="24" t="s">
        <v>40</v>
      </c>
      <c r="C28" s="75">
        <v>0.29299999999999998</v>
      </c>
    </row>
    <row r="29" spans="1:8" ht="15.75" customHeight="1" x14ac:dyDescent="0.25">
      <c r="B29" s="24" t="s">
        <v>41</v>
      </c>
      <c r="C29" s="75">
        <v>7.1199999999999999E-2</v>
      </c>
    </row>
    <row r="30" spans="1:8" ht="15.75" customHeight="1" x14ac:dyDescent="0.25">
      <c r="B30" s="24" t="s">
        <v>42</v>
      </c>
      <c r="C30" s="75">
        <v>0.18739999999999998</v>
      </c>
    </row>
    <row r="31" spans="1:8" ht="15.75" customHeight="1" x14ac:dyDescent="0.25">
      <c r="B31" s="24" t="s">
        <v>43</v>
      </c>
      <c r="C31" s="75">
        <v>5.5800000000000002E-2</v>
      </c>
    </row>
    <row r="32" spans="1:8" ht="15.75" customHeight="1" x14ac:dyDescent="0.25">
      <c r="B32" s="24" t="s">
        <v>44</v>
      </c>
      <c r="C32" s="75">
        <v>3.8800000000000001E-2</v>
      </c>
    </row>
    <row r="33" spans="2:3" ht="15.75" customHeight="1" x14ac:dyDescent="0.25">
      <c r="B33" s="24" t="s">
        <v>45</v>
      </c>
      <c r="C33" s="75">
        <v>1.5100000000000001E-2</v>
      </c>
    </row>
    <row r="34" spans="2:3" ht="15.75" customHeight="1" x14ac:dyDescent="0.25">
      <c r="B34" s="24" t="s">
        <v>46</v>
      </c>
      <c r="C34" s="75">
        <v>0.3173999999977648</v>
      </c>
    </row>
    <row r="35" spans="2:3" ht="15.75" customHeight="1" x14ac:dyDescent="0.25">
      <c r="B35" s="32" t="s">
        <v>129</v>
      </c>
      <c r="C35" s="70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0.86418602345130902</v>
      </c>
      <c r="D2" s="76">
        <v>0.86418602345130902</v>
      </c>
      <c r="E2" s="76">
        <v>0.82530077570181049</v>
      </c>
      <c r="F2" s="76">
        <v>0.77495458262061412</v>
      </c>
      <c r="G2" s="76">
        <v>0.72166670089132023</v>
      </c>
    </row>
    <row r="3" spans="1:15" ht="15.75" customHeight="1" x14ac:dyDescent="0.25">
      <c r="A3" s="5"/>
      <c r="B3" s="11" t="s">
        <v>118</v>
      </c>
      <c r="C3" s="76">
        <v>8.66177235486911E-2</v>
      </c>
      <c r="D3" s="76">
        <v>8.66177235486911E-2</v>
      </c>
      <c r="E3" s="76">
        <v>0.11518154029818957</v>
      </c>
      <c r="F3" s="76">
        <v>0.13699197137938596</v>
      </c>
      <c r="G3" s="76">
        <v>0.19191136644201315</v>
      </c>
    </row>
    <row r="4" spans="1:15" ht="15.75" customHeight="1" x14ac:dyDescent="0.25">
      <c r="A4" s="5"/>
      <c r="B4" s="11" t="s">
        <v>116</v>
      </c>
      <c r="C4" s="77">
        <v>0</v>
      </c>
      <c r="D4" s="77">
        <v>0</v>
      </c>
      <c r="E4" s="77">
        <v>4.2908097767441852E-2</v>
      </c>
      <c r="F4" s="77">
        <v>5.4645634509485091E-2</v>
      </c>
      <c r="G4" s="77">
        <v>6.7510262922815936E-2</v>
      </c>
    </row>
    <row r="5" spans="1:15" ht="15.75" customHeight="1" x14ac:dyDescent="0.25">
      <c r="A5" s="5"/>
      <c r="B5" s="11" t="s">
        <v>119</v>
      </c>
      <c r="C5" s="77">
        <v>4.9196252999999995E-2</v>
      </c>
      <c r="D5" s="77">
        <v>4.9196252999999995E-2</v>
      </c>
      <c r="E5" s="77">
        <v>1.6609586232558142E-2</v>
      </c>
      <c r="F5" s="77">
        <v>3.3407811490514909E-2</v>
      </c>
      <c r="G5" s="77">
        <v>1.891166974385072E-2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0.73808664324200912</v>
      </c>
      <c r="D8" s="76">
        <v>0.73808664324200912</v>
      </c>
      <c r="E8" s="76">
        <v>0.91368799528879763</v>
      </c>
      <c r="F8" s="76">
        <v>0.93081899652868849</v>
      </c>
      <c r="G8" s="76">
        <v>0.92163697548811951</v>
      </c>
    </row>
    <row r="9" spans="1:15" ht="15.75" customHeight="1" x14ac:dyDescent="0.25">
      <c r="B9" s="7" t="s">
        <v>121</v>
      </c>
      <c r="C9" s="76">
        <v>0.13683067675799085</v>
      </c>
      <c r="D9" s="76">
        <v>0.13683067675799085</v>
      </c>
      <c r="E9" s="76">
        <v>5.6856130711202477E-2</v>
      </c>
      <c r="F9" s="76">
        <v>4.3944244471311476E-2</v>
      </c>
      <c r="G9" s="76">
        <v>5.9976375845213842E-2</v>
      </c>
    </row>
    <row r="10" spans="1:15" ht="15.75" customHeight="1" x14ac:dyDescent="0.25">
      <c r="B10" s="7" t="s">
        <v>122</v>
      </c>
      <c r="C10" s="77">
        <v>7.9836917999999993E-2</v>
      </c>
      <c r="D10" s="77">
        <v>7.9836917999999993E-2</v>
      </c>
      <c r="E10" s="77">
        <v>1.8883836000000001E-2</v>
      </c>
      <c r="F10" s="77">
        <v>1.7373338800000002E-2</v>
      </c>
      <c r="G10" s="77">
        <v>1.2253326700000003E-2</v>
      </c>
    </row>
    <row r="11" spans="1:15" ht="15.75" customHeight="1" x14ac:dyDescent="0.25">
      <c r="B11" s="7" t="s">
        <v>123</v>
      </c>
      <c r="C11" s="77">
        <v>4.5245762000000002E-2</v>
      </c>
      <c r="D11" s="77">
        <v>4.5245762000000002E-2</v>
      </c>
      <c r="E11" s="77">
        <v>1.0572037999999999E-2</v>
      </c>
      <c r="F11" s="77">
        <v>7.8634202000000004E-3</v>
      </c>
      <c r="G11" s="77">
        <v>6.1333219666666657E-3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0.43544833799999999</v>
      </c>
      <c r="D14" s="78">
        <v>0.414763389195</v>
      </c>
      <c r="E14" s="78">
        <v>0.414763389195</v>
      </c>
      <c r="F14" s="78">
        <v>0.239306340073</v>
      </c>
      <c r="G14" s="78">
        <v>0.239306340073</v>
      </c>
      <c r="H14" s="79">
        <v>0.30399999999999999</v>
      </c>
      <c r="I14" s="79">
        <v>0.30399999999999999</v>
      </c>
      <c r="J14" s="79">
        <v>0.30399999999999999</v>
      </c>
      <c r="K14" s="79">
        <v>0.30399999999999999</v>
      </c>
      <c r="L14" s="79">
        <v>0.26870858931500002</v>
      </c>
      <c r="M14" s="79">
        <v>0.28400437855749999</v>
      </c>
      <c r="N14" s="79">
        <v>0.26611944089149997</v>
      </c>
      <c r="O14" s="79">
        <v>0.28143512324550002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0.23347585094500167</v>
      </c>
      <c r="D15" s="76">
        <f t="shared" si="0"/>
        <v>0.22238512995113449</v>
      </c>
      <c r="E15" s="76">
        <f t="shared" si="0"/>
        <v>0.22238512995113449</v>
      </c>
      <c r="F15" s="76">
        <f t="shared" si="0"/>
        <v>0.12830971325254575</v>
      </c>
      <c r="G15" s="76">
        <f t="shared" si="0"/>
        <v>0.12830971325254575</v>
      </c>
      <c r="H15" s="76">
        <f t="shared" si="0"/>
        <v>0.16299673805915527</v>
      </c>
      <c r="I15" s="76">
        <f t="shared" si="0"/>
        <v>0.16299673805915527</v>
      </c>
      <c r="J15" s="76">
        <f t="shared" si="0"/>
        <v>0.16299673805915527</v>
      </c>
      <c r="K15" s="76">
        <f t="shared" si="0"/>
        <v>0.16299673805915527</v>
      </c>
      <c r="L15" s="76">
        <f t="shared" si="0"/>
        <v>0.14407441956191508</v>
      </c>
      <c r="M15" s="76">
        <f t="shared" si="0"/>
        <v>0.15227561611641446</v>
      </c>
      <c r="N15" s="76">
        <f t="shared" si="0"/>
        <v>0.14268618684026538</v>
      </c>
      <c r="O15" s="76">
        <f t="shared" si="0"/>
        <v>0.1508980495535949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0.35799999999999998</v>
      </c>
      <c r="D2" s="77">
        <v>0.35799999999999998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0.24100000000000002</v>
      </c>
      <c r="D3" s="77">
        <v>0.36200000000000004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0.13300000000000001</v>
      </c>
      <c r="D4" s="77">
        <v>0.13300000000000001</v>
      </c>
      <c r="E4" s="77">
        <v>0.49099999999999994</v>
      </c>
      <c r="F4" s="77">
        <v>0.6895</v>
      </c>
      <c r="G4" s="77">
        <v>0</v>
      </c>
    </row>
    <row r="5" spans="1:7" x14ac:dyDescent="0.25">
      <c r="B5" s="43" t="s">
        <v>169</v>
      </c>
      <c r="C5" s="76">
        <f>1-SUM(C2:C4)</f>
        <v>0.26800000000000002</v>
      </c>
      <c r="D5" s="76">
        <f t="shared" ref="D5:G5" si="0">1-SUM(D2:D4)</f>
        <v>0.14700000000000002</v>
      </c>
      <c r="E5" s="76">
        <f t="shared" si="0"/>
        <v>0.50900000000000012</v>
      </c>
      <c r="F5" s="76">
        <f t="shared" si="0"/>
        <v>0.3105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9.6079999999999999E-2</v>
      </c>
      <c r="D2" s="28">
        <v>9.2759999999999995E-2</v>
      </c>
      <c r="E2" s="28">
        <v>8.9520000000000002E-2</v>
      </c>
      <c r="F2" s="28">
        <v>8.6400000000000005E-2</v>
      </c>
      <c r="G2" s="28">
        <v>8.3460000000000006E-2</v>
      </c>
      <c r="H2" s="28">
        <v>8.0619999999999997E-2</v>
      </c>
      <c r="I2" s="28">
        <v>7.7969999999999998E-2</v>
      </c>
      <c r="J2" s="28">
        <v>7.553E-2</v>
      </c>
      <c r="K2" s="28">
        <v>7.3249999999999996E-2</v>
      </c>
      <c r="L2" s="28">
        <v>7.1050000000000002E-2</v>
      </c>
      <c r="M2" s="28">
        <v>6.8909999999999999E-2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2.3090000000000003E-2</v>
      </c>
      <c r="D4" s="28">
        <v>2.2540000000000001E-2</v>
      </c>
      <c r="E4" s="28">
        <v>2.198E-2</v>
      </c>
      <c r="F4" s="28">
        <v>2.1440000000000001E-2</v>
      </c>
      <c r="G4" s="28">
        <v>2.0950000000000003E-2</v>
      </c>
      <c r="H4" s="28">
        <v>2.0480000000000002E-2</v>
      </c>
      <c r="I4" s="28">
        <v>2.0059999999999998E-2</v>
      </c>
      <c r="J4" s="28">
        <v>1.9689999999999999E-2</v>
      </c>
      <c r="K4" s="28">
        <v>1.9359999999999999E-2</v>
      </c>
      <c r="L4" s="28">
        <v>1.9030000000000002E-2</v>
      </c>
      <c r="M4" s="28">
        <v>1.8689999999999998E-2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0.14730964194216126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0.16299673805915527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0.14797058922606635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0.35800000000000004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0.62333333333333329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12.807</v>
      </c>
      <c r="D13" s="28">
        <v>12.425000000000001</v>
      </c>
      <c r="E13" s="28">
        <v>12.065</v>
      </c>
      <c r="F13" s="28">
        <v>11.728999999999999</v>
      </c>
      <c r="G13" s="28">
        <v>11.409000000000001</v>
      </c>
      <c r="H13" s="28">
        <v>11.103999999999999</v>
      </c>
      <c r="I13" s="28">
        <v>10.814</v>
      </c>
      <c r="J13" s="28">
        <v>10.529</v>
      </c>
      <c r="K13" s="28">
        <v>10.24</v>
      </c>
      <c r="L13" s="28">
        <v>9.9489999999999998</v>
      </c>
      <c r="M13" s="28">
        <v>9.6359999999999992</v>
      </c>
    </row>
    <row r="14" spans="1:13" x14ac:dyDescent="0.25">
      <c r="B14" s="16" t="s">
        <v>170</v>
      </c>
      <c r="C14" s="28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80.804937896193479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40.390616174846656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771.46935681029902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5.3213875403317896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1.9900818893285463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1.9900818893285463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1.9900818893285463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1.9900818893285463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13.522915618642564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13.522915618642564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1.2296814185379119</v>
      </c>
      <c r="E17" s="82" t="s">
        <v>201</v>
      </c>
    </row>
    <row r="18" spans="1:5" ht="15.9" customHeight="1" x14ac:dyDescent="0.25">
      <c r="A18" s="52" t="s">
        <v>173</v>
      </c>
      <c r="B18" s="81">
        <v>0.64599999999999991</v>
      </c>
      <c r="C18" s="81">
        <v>0.95</v>
      </c>
      <c r="D18" s="82">
        <v>17.677662978455754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60.730148203505237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23.604022972406522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4.5985477715053404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19.083902027023637</v>
      </c>
      <c r="E24" s="82" t="s">
        <v>201</v>
      </c>
    </row>
    <row r="25" spans="1:5" ht="15.75" customHeight="1" x14ac:dyDescent="0.25">
      <c r="A25" s="52" t="s">
        <v>87</v>
      </c>
      <c r="B25" s="81">
        <v>0.71200000000000008</v>
      </c>
      <c r="C25" s="81">
        <v>0.95</v>
      </c>
      <c r="D25" s="82">
        <v>19.083915199876209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6.3681395967284322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10.777301273453528</v>
      </c>
      <c r="E27" s="82" t="s">
        <v>201</v>
      </c>
    </row>
    <row r="28" spans="1:5" ht="15.75" customHeight="1" x14ac:dyDescent="0.25">
      <c r="A28" s="52" t="s">
        <v>84</v>
      </c>
      <c r="B28" s="81">
        <v>0.32</v>
      </c>
      <c r="C28" s="81">
        <v>0.95</v>
      </c>
      <c r="D28" s="82">
        <v>1.1962761499076879</v>
      </c>
      <c r="E28" s="82" t="s">
        <v>201</v>
      </c>
    </row>
    <row r="29" spans="1:5" ht="15.75" customHeight="1" x14ac:dyDescent="0.25">
      <c r="A29" s="52" t="s">
        <v>58</v>
      </c>
      <c r="B29" s="81">
        <v>0.64599999999999991</v>
      </c>
      <c r="C29" s="81">
        <v>0.95</v>
      </c>
      <c r="D29" s="82">
        <v>165.62974913682319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288.06363825154784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288.06363825154784</v>
      </c>
      <c r="E31" s="82" t="s">
        <v>201</v>
      </c>
    </row>
    <row r="32" spans="1:5" ht="15.75" customHeight="1" x14ac:dyDescent="0.25">
      <c r="A32" s="52" t="s">
        <v>28</v>
      </c>
      <c r="B32" s="81">
        <v>0.39200000000000002</v>
      </c>
      <c r="C32" s="81">
        <v>0.95</v>
      </c>
      <c r="D32" s="82">
        <v>2.6928411357214559</v>
      </c>
      <c r="E32" s="82" t="s">
        <v>201</v>
      </c>
    </row>
    <row r="33" spans="1:6" ht="15.75" customHeight="1" x14ac:dyDescent="0.25">
      <c r="A33" s="52" t="s">
        <v>83</v>
      </c>
      <c r="B33" s="81">
        <v>0.99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0.66700000000000004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0.97499999999999998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0.92900000000000005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0.61399999999999999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2.3200397931384593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2.7139633418358957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2020-06-17T04:28:45Z</dcterms:modified>
</cp:coreProperties>
</file>