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41E2469-F240-4315-90CD-97FE7F2ED3F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5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19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G12" i="2"/>
  <c r="G13" i="2"/>
  <c r="G14" i="2"/>
  <c r="G15" i="2"/>
  <c r="G2" i="2"/>
  <c r="I2" i="2" s="1"/>
  <c r="I12" i="2" l="1"/>
  <c r="I6" i="2"/>
  <c r="C6" i="51"/>
  <c r="A21" i="2"/>
  <c r="A16" i="2"/>
  <c r="I13" i="2"/>
  <c r="I11" i="2"/>
  <c r="I5" i="2"/>
  <c r="I3" i="2"/>
  <c r="C8" i="51"/>
  <c r="A39" i="2"/>
  <c r="A25" i="2"/>
  <c r="A18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<sst xmlns="http://schemas.openxmlformats.org/spreadsheetml/2006/main" count="1097" uniqueCount="272">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</sst>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10.7</v>
      </c>
    </row>
    <row r="38" spans="1:5" ht="15" customHeight="1" x14ac:dyDescent="0.25">
      <c r="B38" s="16" t="s">
        <v>91</v>
      </c>
      <c r="C38" s="71">
        <v>17.899999999999999</v>
      </c>
      <c r="D38" s="17"/>
      <c r="E38" s="18"/>
    </row>
    <row r="39" spans="1:5" ht="15" customHeight="1" x14ac:dyDescent="0.25">
      <c r="B39" s="16" t="s">
        <v>90</v>
      </c>
      <c r="C39" s="71">
        <v>20</v>
      </c>
      <c r="D39" s="17"/>
      <c r="E39" s="17"/>
    </row>
    <row r="40" spans="1:5" ht="15" customHeight="1" x14ac:dyDescent="0.25">
      <c r="B40" s="16" t="s">
        <v>171</v>
      </c>
      <c r="C40" s="71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2.3199999999999998E-2</v>
      </c>
      <c r="D45" s="17"/>
    </row>
    <row r="46" spans="1:5" ht="15.75" customHeight="1" x14ac:dyDescent="0.25">
      <c r="B46" s="16" t="s">
        <v>11</v>
      </c>
      <c r="C46" s="67">
        <v>8.1199999999999994E-2</v>
      </c>
      <c r="D46" s="17"/>
    </row>
    <row r="47" spans="1:5" ht="15.75" customHeight="1" x14ac:dyDescent="0.25">
      <c r="B47" s="16" t="s">
        <v>12</v>
      </c>
      <c r="C47" s="67">
        <v>0.1258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0.76979999999999993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1.4504339535124999</v>
      </c>
      <c r="D51" s="17"/>
    </row>
    <row r="52" spans="1:4" ht="15" customHeight="1" x14ac:dyDescent="0.25">
      <c r="B52" s="16" t="s">
        <v>125</v>
      </c>
      <c r="C52" s="72">
        <v>1.1669160795</v>
      </c>
    </row>
    <row r="53" spans="1:4" ht="15.75" customHeight="1" x14ac:dyDescent="0.25">
      <c r="B53" s="16" t="s">
        <v>126</v>
      </c>
      <c r="C53" s="72">
        <v>1.1669160795</v>
      </c>
    </row>
    <row r="54" spans="1:4" ht="15.75" customHeight="1" x14ac:dyDescent="0.25">
      <c r="B54" s="16" t="s">
        <v>127</v>
      </c>
      <c r="C54" s="72">
        <v>0.68818976805200005</v>
      </c>
    </row>
    <row r="55" spans="1:4" ht="15.75" customHeight="1" x14ac:dyDescent="0.25">
      <c r="B55" s="16" t="s">
        <v>128</v>
      </c>
      <c r="C55" s="72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8.7278773399999995E-2</v>
      </c>
      <c r="C3" s="26">
        <f>frac_mam_1_5months * 2.6</f>
        <v>8.7278773399999995E-2</v>
      </c>
      <c r="D3" s="26">
        <f>frac_mam_6_11months * 2.6</f>
        <v>8.2626258000000008E-2</v>
      </c>
      <c r="E3" s="26">
        <f>frac_mam_12_23months * 2.6</f>
        <v>4.0127539400000002E-2</v>
      </c>
      <c r="F3" s="26">
        <f>frac_mam_24_59months * 2.6</f>
        <v>4.3334600920000001E-2</v>
      </c>
    </row>
    <row r="4" spans="1:6" ht="15.75" customHeight="1" x14ac:dyDescent="0.25">
      <c r="A4" s="3" t="s">
        <v>66</v>
      </c>
      <c r="B4" s="26">
        <f>frac_sam_1month * 2.6</f>
        <v>7.2910432400000003E-2</v>
      </c>
      <c r="C4" s="26">
        <f>frac_sam_1_5months * 2.6</f>
        <v>7.2910432400000003E-2</v>
      </c>
      <c r="D4" s="26">
        <f>frac_sam_6_11months * 2.6</f>
        <v>0</v>
      </c>
      <c r="E4" s="26">
        <f>frac_sam_12_23months * 2.6</f>
        <v>1.67333764E-2</v>
      </c>
      <c r="F4" s="26">
        <f>frac_sam_24_59months * 2.6</f>
        <v>1.8988868080000002E-2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1.4999999999999999E-2</v>
      </c>
      <c r="E2" s="87">
        <f>food_insecure</f>
        <v>1.4999999999999999E-2</v>
      </c>
      <c r="F2" s="87">
        <f>food_insecure</f>
        <v>1.4999999999999999E-2</v>
      </c>
      <c r="G2" s="87">
        <f>food_insecure</f>
        <v>1.4999999999999999E-2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1.4999999999999999E-2</v>
      </c>
      <c r="F5" s="87">
        <f>food_insecure</f>
        <v>1.4999999999999999E-2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5.5785921288942303E-2</v>
      </c>
      <c r="D7" s="87">
        <f>diarrhoea_1_5mo/26</f>
        <v>4.4881387673076922E-2</v>
      </c>
      <c r="E7" s="87">
        <f>diarrhoea_6_11mo/26</f>
        <v>4.4881387673076922E-2</v>
      </c>
      <c r="F7" s="87">
        <f>diarrhoea_12_23mo/26</f>
        <v>2.6468837232769233E-2</v>
      </c>
      <c r="G7" s="87">
        <f>diarrhoea_24_59mo/26</f>
        <v>2.6468837232769233E-2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1.4999999999999999E-2</v>
      </c>
      <c r="F8" s="87">
        <f>food_insecure</f>
        <v>1.4999999999999999E-2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0.59699999999999998</v>
      </c>
      <c r="E9" s="87">
        <f>IF(ISBLANK(comm_deliv), frac_children_health_facility,1)</f>
        <v>0.59699999999999998</v>
      </c>
      <c r="F9" s="87">
        <f>IF(ISBLANK(comm_deliv), frac_children_health_facility,1)</f>
        <v>0.59699999999999998</v>
      </c>
      <c r="G9" s="87">
        <f>IF(ISBLANK(comm_deliv), frac_children_health_facility,1)</f>
        <v>0.59699999999999998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5.5785921288942303E-2</v>
      </c>
      <c r="D11" s="87">
        <f>diarrhoea_1_5mo/26</f>
        <v>4.4881387673076922E-2</v>
      </c>
      <c r="E11" s="87">
        <f>diarrhoea_6_11mo/26</f>
        <v>4.4881387673076922E-2</v>
      </c>
      <c r="F11" s="87">
        <f>diarrhoea_12_23mo/26</f>
        <v>2.6468837232769233E-2</v>
      </c>
      <c r="G11" s="87">
        <f>diarrhoea_24_59mo/26</f>
        <v>2.6468837232769233E-2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1.4999999999999999E-2</v>
      </c>
      <c r="I14" s="87">
        <f>food_insecure</f>
        <v>1.4999999999999999E-2</v>
      </c>
      <c r="J14" s="87">
        <f>food_insecure</f>
        <v>1.4999999999999999E-2</v>
      </c>
      <c r="K14" s="87">
        <f>food_insecure</f>
        <v>1.4999999999999999E-2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0.94599999999999995</v>
      </c>
      <c r="I17" s="87">
        <f>frac_PW_health_facility</f>
        <v>0.94599999999999995</v>
      </c>
      <c r="J17" s="87">
        <f>frac_PW_health_facility</f>
        <v>0.94599999999999995</v>
      </c>
      <c r="K17" s="87">
        <f>frac_PW_health_facility</f>
        <v>0.94599999999999995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0.379</v>
      </c>
      <c r="M23" s="87">
        <f>famplan_unmet_need</f>
        <v>0.379</v>
      </c>
      <c r="N23" s="87">
        <f>famplan_unmet_need</f>
        <v>0.379</v>
      </c>
      <c r="O23" s="87">
        <f>famplan_unmet_need</f>
        <v>0.379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6.380884374618534E-2</v>
      </c>
      <c r="M24" s="87">
        <f>(1-food_insecure)*(0.49)+food_insecure*(0.7)</f>
        <v>0.49314999999999998</v>
      </c>
      <c r="N24" s="87">
        <f>(1-food_insecure)*(0.49)+food_insecure*(0.7)</f>
        <v>0.49314999999999998</v>
      </c>
      <c r="O24" s="87">
        <f>(1-food_insecure)*(0.49)+food_insecure*(0.7)</f>
        <v>0.49314999999999998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2.7346647319793718E-2</v>
      </c>
      <c r="M25" s="87">
        <f>(1-food_insecure)*(0.21)+food_insecure*(0.3)</f>
        <v>0.21134999999999998</v>
      </c>
      <c r="N25" s="87">
        <f>(1-food_insecure)*(0.21)+food_insecure*(0.3)</f>
        <v>0.21134999999999998</v>
      </c>
      <c r="O25" s="87">
        <f>(1-food_insecure)*(0.21)+food_insecure*(0.3)</f>
        <v>0.21134999999999998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3.8234844017028834E-2</v>
      </c>
      <c r="M26" s="87">
        <f>(1-food_insecure)*(0.3)</f>
        <v>0.29549999999999998</v>
      </c>
      <c r="N26" s="87">
        <f>(1-food_insecure)*(0.3)</f>
        <v>0.29549999999999998</v>
      </c>
      <c r="O26" s="87">
        <f>(1-food_insecure)*(0.3)</f>
        <v>0.29549999999999998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0.8706096649169921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143918.77499999999</v>
      </c>
      <c r="C2" s="74">
        <v>234000</v>
      </c>
      <c r="D2" s="74">
        <v>520000</v>
      </c>
      <c r="E2" s="74">
        <v>506000</v>
      </c>
      <c r="F2" s="74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167128.59093791153</v>
      </c>
      <c r="I2" s="22">
        <f>G2-H2</f>
        <v>1432871.4090620885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142093.02240000002</v>
      </c>
      <c r="C3" s="74">
        <v>240000</v>
      </c>
      <c r="D3" s="74">
        <v>506000</v>
      </c>
      <c r="E3" s="74">
        <v>525000</v>
      </c>
      <c r="F3" s="74">
        <v>345000</v>
      </c>
      <c r="G3" s="22">
        <f t="shared" si="0"/>
        <v>1616000</v>
      </c>
      <c r="H3" s="22">
        <f t="shared" si="1"/>
        <v>165008.39877091162</v>
      </c>
      <c r="I3" s="22">
        <f t="shared" ref="I3:I15" si="3">G3-H3</f>
        <v>1450991.6012290884</v>
      </c>
    </row>
    <row r="4" spans="1:9" ht="15.75" customHeight="1" x14ac:dyDescent="0.25">
      <c r="A4" s="7">
        <f t="shared" si="2"/>
        <v>2022</v>
      </c>
      <c r="B4" s="73">
        <v>140133.40780000002</v>
      </c>
      <c r="C4" s="74">
        <v>249000</v>
      </c>
      <c r="D4" s="74">
        <v>491000</v>
      </c>
      <c r="E4" s="74">
        <v>539000</v>
      </c>
      <c r="F4" s="74">
        <v>350000</v>
      </c>
      <c r="G4" s="22">
        <f t="shared" si="0"/>
        <v>1629000</v>
      </c>
      <c r="H4" s="22">
        <f t="shared" si="1"/>
        <v>162732.75664653027</v>
      </c>
      <c r="I4" s="22">
        <f t="shared" si="3"/>
        <v>1466267.2433534698</v>
      </c>
    </row>
    <row r="5" spans="1:9" ht="15.75" customHeight="1" x14ac:dyDescent="0.25">
      <c r="A5" s="7">
        <f t="shared" si="2"/>
        <v>2023</v>
      </c>
      <c r="B5" s="73">
        <v>138043.28040000002</v>
      </c>
      <c r="C5" s="74">
        <v>262000</v>
      </c>
      <c r="D5" s="74">
        <v>477000</v>
      </c>
      <c r="E5" s="74">
        <v>549000</v>
      </c>
      <c r="F5" s="74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7">
        <f t="shared" si="2"/>
        <v>2024</v>
      </c>
      <c r="B6" s="73">
        <v>135805.94720000002</v>
      </c>
      <c r="C6" s="74">
        <v>277000</v>
      </c>
      <c r="D6" s="74">
        <v>466000</v>
      </c>
      <c r="E6" s="74">
        <v>554000</v>
      </c>
      <c r="F6" s="74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7">
        <f t="shared" si="2"/>
        <v>2025</v>
      </c>
      <c r="B7" s="73">
        <v>133445.91600000003</v>
      </c>
      <c r="C7" s="74">
        <v>293000</v>
      </c>
      <c r="D7" s="74">
        <v>459000</v>
      </c>
      <c r="E7" s="74">
        <v>554000</v>
      </c>
      <c r="F7" s="74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7">
        <f t="shared" si="2"/>
        <v>2026</v>
      </c>
      <c r="B8" s="73">
        <v>132981.64000000001</v>
      </c>
      <c r="C8" s="74">
        <v>309000</v>
      </c>
      <c r="D8" s="74">
        <v>458000</v>
      </c>
      <c r="E8" s="74">
        <v>547000</v>
      </c>
      <c r="F8" s="74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7">
        <f t="shared" si="2"/>
        <v>2027</v>
      </c>
      <c r="B9" s="73">
        <v>132422.6</v>
      </c>
      <c r="C9" s="74">
        <v>326000</v>
      </c>
      <c r="D9" s="74">
        <v>460000</v>
      </c>
      <c r="E9" s="74">
        <v>537000</v>
      </c>
      <c r="F9" s="74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7">
        <f t="shared" si="2"/>
        <v>2028</v>
      </c>
      <c r="B10" s="73">
        <v>131827.24800000002</v>
      </c>
      <c r="C10" s="74">
        <v>342000</v>
      </c>
      <c r="D10" s="74">
        <v>467000</v>
      </c>
      <c r="E10" s="74">
        <v>522000</v>
      </c>
      <c r="F10" s="74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7">
        <f t="shared" si="2"/>
        <v>2029</v>
      </c>
      <c r="B11" s="73">
        <v>131140.33600000004</v>
      </c>
      <c r="C11" s="74">
        <v>355000</v>
      </c>
      <c r="D11" s="74">
        <v>479000</v>
      </c>
      <c r="E11" s="74">
        <v>505000</v>
      </c>
      <c r="F11" s="74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7">
        <f t="shared" si="2"/>
        <v>2030</v>
      </c>
      <c r="B12" s="73">
        <v>130418.71400000001</v>
      </c>
      <c r="C12" s="74">
        <v>364000</v>
      </c>
      <c r="D12" s="74">
        <v>495000</v>
      </c>
      <c r="E12" s="74">
        <v>489000</v>
      </c>
      <c r="F12" s="74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7" t="str">
        <f t="shared" si="2"/>
        <v/>
      </c>
      <c r="B13" s="73">
        <v>232000</v>
      </c>
      <c r="C13" s="74">
        <v>537000</v>
      </c>
      <c r="D13" s="74">
        <v>487000</v>
      </c>
      <c r="E13" s="74">
        <v>337000</v>
      </c>
      <c r="F13" s="74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1.779949925E-2</v>
      </c>
    </row>
    <row r="4" spans="1:8" ht="15.75" customHeight="1" x14ac:dyDescent="0.25">
      <c r="B4" s="24" t="s">
        <v>7</v>
      </c>
      <c r="C4" s="75">
        <v>0.11108311998545255</v>
      </c>
    </row>
    <row r="5" spans="1:8" ht="15.75" customHeight="1" x14ac:dyDescent="0.25">
      <c r="B5" s="24" t="s">
        <v>8</v>
      </c>
      <c r="C5" s="75">
        <v>0.11183096085824022</v>
      </c>
    </row>
    <row r="6" spans="1:8" ht="15.75" customHeight="1" x14ac:dyDescent="0.25">
      <c r="B6" s="24" t="s">
        <v>10</v>
      </c>
      <c r="C6" s="75">
        <v>0.20134451656807401</v>
      </c>
    </row>
    <row r="7" spans="1:8" ht="15.75" customHeight="1" x14ac:dyDescent="0.25">
      <c r="B7" s="24" t="s">
        <v>13</v>
      </c>
      <c r="C7" s="75">
        <v>0.254663092051989</v>
      </c>
    </row>
    <row r="8" spans="1:8" ht="15.75" customHeight="1" x14ac:dyDescent="0.25">
      <c r="B8" s="24" t="s">
        <v>14</v>
      </c>
      <c r="C8" s="75">
        <v>3.9967786737813402E-7</v>
      </c>
    </row>
    <row r="9" spans="1:8" ht="15.75" customHeight="1" x14ac:dyDescent="0.25">
      <c r="B9" s="24" t="s">
        <v>27</v>
      </c>
      <c r="C9" s="75">
        <v>0.15295134867911775</v>
      </c>
    </row>
    <row r="10" spans="1:8" ht="15.75" customHeight="1" x14ac:dyDescent="0.25">
      <c r="B10" s="24" t="s">
        <v>15</v>
      </c>
      <c r="C10" s="75">
        <v>0.15032706292925913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0.109097864768359</v>
      </c>
      <c r="D14" s="75">
        <v>0.109097864768359</v>
      </c>
      <c r="E14" s="75">
        <v>7.6611133453274402E-2</v>
      </c>
      <c r="F14" s="75">
        <v>7.6611133453274402E-2</v>
      </c>
    </row>
    <row r="15" spans="1:8" ht="15.75" customHeight="1" x14ac:dyDescent="0.25">
      <c r="B15" s="24" t="s">
        <v>16</v>
      </c>
      <c r="C15" s="75">
        <v>0.43324645472073903</v>
      </c>
      <c r="D15" s="75">
        <v>0.43324645472073903</v>
      </c>
      <c r="E15" s="75">
        <v>0.331281908813086</v>
      </c>
      <c r="F15" s="75">
        <v>0.331281908813086</v>
      </c>
    </row>
    <row r="16" spans="1:8" ht="15.75" customHeight="1" x14ac:dyDescent="0.25">
      <c r="B16" s="24" t="s">
        <v>17</v>
      </c>
      <c r="C16" s="75">
        <v>1.7040919857786E-2</v>
      </c>
      <c r="D16" s="75">
        <v>1.7040919857786E-2</v>
      </c>
      <c r="E16" s="75">
        <v>1.54161555222725E-2</v>
      </c>
      <c r="F16" s="75">
        <v>1.54161555222725E-2</v>
      </c>
    </row>
    <row r="17" spans="1:8" ht="15.75" customHeight="1" x14ac:dyDescent="0.25">
      <c r="B17" s="24" t="s">
        <v>18</v>
      </c>
      <c r="C17" s="75">
        <v>4.5286610110634702E-5</v>
      </c>
      <c r="D17" s="75">
        <v>4.5286610110634702E-5</v>
      </c>
      <c r="E17" s="75">
        <v>9.2273305712071695E-5</v>
      </c>
      <c r="F17" s="75">
        <v>9.2273305712071695E-5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2.3509899914088699E-4</v>
      </c>
      <c r="D19" s="75">
        <v>2.3509899914088699E-4</v>
      </c>
      <c r="E19" s="75">
        <v>9.61412008065712E-5</v>
      </c>
      <c r="F19" s="75">
        <v>9.61412008065712E-5</v>
      </c>
    </row>
    <row r="20" spans="1:8" ht="15.75" customHeight="1" x14ac:dyDescent="0.25">
      <c r="B20" s="24" t="s">
        <v>21</v>
      </c>
      <c r="C20" s="75">
        <v>2.5379086303262698E-2</v>
      </c>
      <c r="D20" s="75">
        <v>2.5379086303262698E-2</v>
      </c>
      <c r="E20" s="75">
        <v>6.5887244500213603E-3</v>
      </c>
      <c r="F20" s="75">
        <v>6.5887244500213603E-3</v>
      </c>
    </row>
    <row r="21" spans="1:8" ht="15.75" customHeight="1" x14ac:dyDescent="0.25">
      <c r="B21" s="24" t="s">
        <v>22</v>
      </c>
      <c r="C21" s="75">
        <v>7.1732127506916099E-2</v>
      </c>
      <c r="D21" s="75">
        <v>7.1732127506916099E-2</v>
      </c>
      <c r="E21" s="75">
        <v>0.26442523336435497</v>
      </c>
      <c r="F21" s="75">
        <v>0.26442523336435497</v>
      </c>
    </row>
    <row r="22" spans="1:8" ht="15.75" customHeight="1" x14ac:dyDescent="0.25">
      <c r="B22" s="24" t="s">
        <v>23</v>
      </c>
      <c r="C22" s="75">
        <v>0.34322316123368579</v>
      </c>
      <c r="D22" s="75">
        <v>0.34322316123368579</v>
      </c>
      <c r="E22" s="75">
        <v>0.30548842989047209</v>
      </c>
      <c r="F22" s="75">
        <v>0.30548842989047209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8.6999999999999994E-2</v>
      </c>
    </row>
    <row r="27" spans="1:8" ht="15.75" customHeight="1" x14ac:dyDescent="0.25">
      <c r="B27" s="24" t="s">
        <v>39</v>
      </c>
      <c r="C27" s="75">
        <v>5.4699999999999999E-2</v>
      </c>
    </row>
    <row r="28" spans="1:8" ht="15.75" customHeight="1" x14ac:dyDescent="0.25">
      <c r="B28" s="24" t="s">
        <v>40</v>
      </c>
      <c r="C28" s="75">
        <v>7.8E-2</v>
      </c>
    </row>
    <row r="29" spans="1:8" ht="15.75" customHeight="1" x14ac:dyDescent="0.25">
      <c r="B29" s="24" t="s">
        <v>41</v>
      </c>
      <c r="C29" s="75">
        <v>0.253</v>
      </c>
    </row>
    <row r="30" spans="1:8" ht="15.75" customHeight="1" x14ac:dyDescent="0.25">
      <c r="B30" s="24" t="s">
        <v>42</v>
      </c>
      <c r="C30" s="75">
        <v>6.4199999999999993E-2</v>
      </c>
    </row>
    <row r="31" spans="1:8" ht="15.75" customHeight="1" x14ac:dyDescent="0.25">
      <c r="B31" s="24" t="s">
        <v>43</v>
      </c>
      <c r="C31" s="75">
        <v>3.85E-2</v>
      </c>
    </row>
    <row r="32" spans="1:8" ht="15.75" customHeight="1" x14ac:dyDescent="0.25">
      <c r="B32" s="24" t="s">
        <v>44</v>
      </c>
      <c r="C32" s="75">
        <v>7.8799999999999995E-2</v>
      </c>
    </row>
    <row r="33" spans="2:3" ht="15.75" customHeight="1" x14ac:dyDescent="0.25">
      <c r="B33" s="24" t="s">
        <v>45</v>
      </c>
      <c r="C33" s="75">
        <v>6.8900000000000003E-2</v>
      </c>
    </row>
    <row r="34" spans="2:3" ht="15.75" customHeight="1" x14ac:dyDescent="0.25">
      <c r="B34" s="24" t="s">
        <v>46</v>
      </c>
      <c r="C34" s="75">
        <v>0.27690000000223519</v>
      </c>
    </row>
    <row r="35" spans="2:3" ht="15.75" customHeight="1" x14ac:dyDescent="0.25">
      <c r="B35" s="32" t="s">
        <v>129</v>
      </c>
      <c r="C35" s="70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0.80214320800739169</v>
      </c>
      <c r="D2" s="76">
        <v>0.80214320800739169</v>
      </c>
      <c r="E2" s="76">
        <v>0.82389314992672413</v>
      </c>
      <c r="F2" s="76">
        <v>0.59084350757042248</v>
      </c>
      <c r="G2" s="76">
        <v>0.52697536225087926</v>
      </c>
    </row>
    <row r="3" spans="1:15" ht="15.75" customHeight="1" x14ac:dyDescent="0.25">
      <c r="A3" s="5"/>
      <c r="B3" s="11" t="s">
        <v>118</v>
      </c>
      <c r="C3" s="76">
        <v>0.14620837499260822</v>
      </c>
      <c r="D3" s="76">
        <v>0.14620837499260822</v>
      </c>
      <c r="E3" s="76">
        <v>0.10173983207327586</v>
      </c>
      <c r="F3" s="76">
        <v>0.25237034242957745</v>
      </c>
      <c r="G3" s="76">
        <v>0.32923413108245408</v>
      </c>
    </row>
    <row r="4" spans="1:15" ht="15.75" customHeight="1" x14ac:dyDescent="0.25">
      <c r="A4" s="5"/>
      <c r="B4" s="11" t="s">
        <v>116</v>
      </c>
      <c r="C4" s="77">
        <v>3.09890502E-2</v>
      </c>
      <c r="D4" s="77">
        <v>3.09890502E-2</v>
      </c>
      <c r="E4" s="77">
        <v>5.6416358482758611E-2</v>
      </c>
      <c r="F4" s="77">
        <v>8.843251512261581E-2</v>
      </c>
      <c r="G4" s="77">
        <v>0.10212934993377484</v>
      </c>
    </row>
    <row r="5" spans="1:15" ht="15.75" customHeight="1" x14ac:dyDescent="0.25">
      <c r="A5" s="5"/>
      <c r="B5" s="11" t="s">
        <v>119</v>
      </c>
      <c r="C5" s="77">
        <v>2.0659366800000002E-2</v>
      </c>
      <c r="D5" s="77">
        <v>2.0659366800000002E-2</v>
      </c>
      <c r="E5" s="77">
        <v>1.7950659517241379E-2</v>
      </c>
      <c r="F5" s="77">
        <v>6.8353634877384203E-2</v>
      </c>
      <c r="G5" s="77">
        <v>4.1661156732891828E-2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0.80791760153475922</v>
      </c>
      <c r="D8" s="76">
        <v>0.80791760153475922</v>
      </c>
      <c r="E8" s="76">
        <v>0.91526329589267275</v>
      </c>
      <c r="F8" s="76">
        <v>0.93212428286707572</v>
      </c>
      <c r="G8" s="76">
        <v>0.92502789690061482</v>
      </c>
    </row>
    <row r="9" spans="1:15" ht="15.75" customHeight="1" x14ac:dyDescent="0.25">
      <c r="B9" s="7" t="s">
        <v>121</v>
      </c>
      <c r="C9" s="76">
        <v>0.13047116546524062</v>
      </c>
      <c r="D9" s="76">
        <v>0.13047116546524062</v>
      </c>
      <c r="E9" s="76">
        <v>5.2957374107327142E-2</v>
      </c>
      <c r="F9" s="76">
        <v>4.6006134132924328E-2</v>
      </c>
      <c r="G9" s="76">
        <v>5.1001538099385235E-2</v>
      </c>
    </row>
    <row r="10" spans="1:15" ht="15.75" customHeight="1" x14ac:dyDescent="0.25">
      <c r="B10" s="7" t="s">
        <v>122</v>
      </c>
      <c r="C10" s="77">
        <v>3.3568758999999997E-2</v>
      </c>
      <c r="D10" s="77">
        <v>3.3568758999999997E-2</v>
      </c>
      <c r="E10" s="77">
        <v>3.1779330000000001E-2</v>
      </c>
      <c r="F10" s="77">
        <v>1.5433669000000001E-2</v>
      </c>
      <c r="G10" s="77">
        <v>1.6667154199999999E-2</v>
      </c>
    </row>
    <row r="11" spans="1:15" ht="15.75" customHeight="1" x14ac:dyDescent="0.25">
      <c r="B11" s="7" t="s">
        <v>123</v>
      </c>
      <c r="C11" s="77">
        <v>2.8042473999999998E-2</v>
      </c>
      <c r="D11" s="77">
        <v>2.8042473999999998E-2</v>
      </c>
      <c r="E11" s="77">
        <v>0</v>
      </c>
      <c r="F11" s="77">
        <v>6.435914E-3</v>
      </c>
      <c r="G11" s="77">
        <v>7.3034108E-3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0.66876521474999995</v>
      </c>
      <c r="D14" s="78">
        <v>0.63119051921299996</v>
      </c>
      <c r="E14" s="78">
        <v>0.63119051921299996</v>
      </c>
      <c r="F14" s="78">
        <v>0.45397782957600002</v>
      </c>
      <c r="G14" s="78">
        <v>0.45397782957600002</v>
      </c>
      <c r="H14" s="79">
        <v>0.43799999999999994</v>
      </c>
      <c r="I14" s="79">
        <v>0.37048295454545455</v>
      </c>
      <c r="J14" s="79">
        <v>0.41128977272727263</v>
      </c>
      <c r="K14" s="79">
        <v>0.40699431818181814</v>
      </c>
      <c r="L14" s="79">
        <v>0.42623261750000002</v>
      </c>
      <c r="M14" s="79">
        <v>0.36297740893700003</v>
      </c>
      <c r="N14" s="79">
        <v>0.34602747633200004</v>
      </c>
      <c r="O14" s="79">
        <v>0.32089156042599998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0.3505188310025979</v>
      </c>
      <c r="D15" s="76">
        <f t="shared" si="0"/>
        <v>0.33082486656721488</v>
      </c>
      <c r="E15" s="76">
        <f t="shared" si="0"/>
        <v>0.33082486656721488</v>
      </c>
      <c r="F15" s="76">
        <f t="shared" si="0"/>
        <v>0.2379426659976055</v>
      </c>
      <c r="G15" s="76">
        <f t="shared" si="0"/>
        <v>0.2379426659976055</v>
      </c>
      <c r="H15" s="76">
        <f t="shared" si="0"/>
        <v>0.22956823200879239</v>
      </c>
      <c r="I15" s="76">
        <f t="shared" si="0"/>
        <v>0.19418063211048814</v>
      </c>
      <c r="J15" s="76">
        <f t="shared" si="0"/>
        <v>0.21556864376323751</v>
      </c>
      <c r="K15" s="76">
        <f t="shared" si="0"/>
        <v>0.21331727411557971</v>
      </c>
      <c r="L15" s="76">
        <f t="shared" si="0"/>
        <v>0.22340061284007964</v>
      </c>
      <c r="M15" s="76">
        <f t="shared" si="0"/>
        <v>0.19024676262283002</v>
      </c>
      <c r="N15" s="76">
        <f t="shared" si="0"/>
        <v>0.18136282184475233</v>
      </c>
      <c r="O15" s="76">
        <f t="shared" si="0"/>
        <v>0.1681883748710945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0.56100000000000005</v>
      </c>
      <c r="D2" s="77">
        <v>0.56100000000000005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0.26200000000000001</v>
      </c>
      <c r="D3" s="77">
        <v>0.29600000000000004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0.128</v>
      </c>
      <c r="D4" s="77">
        <v>0.128</v>
      </c>
      <c r="E4" s="77">
        <v>0.68900000000000006</v>
      </c>
      <c r="F4" s="77">
        <v>0.7609999999999999</v>
      </c>
      <c r="G4" s="77">
        <v>0</v>
      </c>
    </row>
    <row r="5" spans="1:7" x14ac:dyDescent="0.25">
      <c r="B5" s="43" t="s">
        <v>169</v>
      </c>
      <c r="C5" s="76">
        <f>1-SUM(C2:C4)</f>
        <v>4.8999999999999932E-2</v>
      </c>
      <c r="D5" s="76">
        <f t="shared" ref="D5:G5" si="0">1-SUM(D2:D4)</f>
        <v>1.4999999999999902E-2</v>
      </c>
      <c r="E5" s="76">
        <f t="shared" si="0"/>
        <v>0.31099999999999994</v>
      </c>
      <c r="F5" s="76">
        <f t="shared" si="0"/>
        <v>0.2390000000000001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0.15262000000000001</v>
      </c>
      <c r="D2" s="28">
        <v>0.14810000000000001</v>
      </c>
      <c r="E2" s="28">
        <v>0.14371999999999999</v>
      </c>
      <c r="F2" s="28">
        <v>0.13946999999999998</v>
      </c>
      <c r="G2" s="28">
        <v>0.13537000000000002</v>
      </c>
      <c r="H2" s="28">
        <v>0.13139000000000001</v>
      </c>
      <c r="I2" s="28">
        <v>0.12759999999999999</v>
      </c>
      <c r="J2" s="28">
        <v>0.12401999999999999</v>
      </c>
      <c r="K2" s="28">
        <v>0.12060999999999999</v>
      </c>
      <c r="L2" s="28">
        <v>0.11733</v>
      </c>
      <c r="M2" s="28">
        <v>0.11413999999999999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1.8120000000000001E-2</v>
      </c>
      <c r="D4" s="28">
        <v>1.804E-2</v>
      </c>
      <c r="E4" s="28">
        <v>1.797E-2</v>
      </c>
      <c r="F4" s="28">
        <v>1.7899999999999999E-2</v>
      </c>
      <c r="G4" s="28">
        <v>1.7849999999999998E-2</v>
      </c>
      <c r="H4" s="28">
        <v>1.78E-2</v>
      </c>
      <c r="I4" s="28">
        <v>1.7749999999999998E-2</v>
      </c>
      <c r="J4" s="28">
        <v>1.772E-2</v>
      </c>
      <c r="K4" s="28">
        <v>1.7680000000000001E-2</v>
      </c>
      <c r="L4" s="28">
        <v>1.7649999999999999E-2</v>
      </c>
      <c r="M4" s="28">
        <v>1.762E-2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0.25684733885211708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0.21081447599820047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0.18614236164534764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0.56100000000000005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0.73699999999999999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18.271999999999998</v>
      </c>
      <c r="D13" s="28">
        <v>17.757000000000001</v>
      </c>
      <c r="E13" s="28">
        <v>17.280999999999999</v>
      </c>
      <c r="F13" s="28">
        <v>16.831</v>
      </c>
      <c r="G13" s="28">
        <v>16.420999999999999</v>
      </c>
      <c r="H13" s="28">
        <v>16.029</v>
      </c>
      <c r="I13" s="28">
        <v>15.656000000000001</v>
      </c>
      <c r="J13" s="28">
        <v>15.308999999999999</v>
      </c>
      <c r="K13" s="28">
        <v>14.971</v>
      </c>
      <c r="L13" s="28">
        <v>14.654</v>
      </c>
      <c r="M13" s="28">
        <v>14.337</v>
      </c>
    </row>
    <row r="14" spans="1:13" x14ac:dyDescent="0.25">
      <c r="B14" s="16" t="s">
        <v>170</v>
      </c>
      <c r="C14" s="28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38.470301788640938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42.533821775887482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107.76030820998959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3.1061362813373239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1.1110232178980439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1.1110232178980439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1.1110232178980439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1.1110232178980439</v>
      </c>
      <c r="E13" s="82" t="s">
        <v>201</v>
      </c>
    </row>
    <row r="14" spans="1:5" ht="15.75" customHeight="1" x14ac:dyDescent="0.25">
      <c r="A14" s="11" t="s">
        <v>187</v>
      </c>
      <c r="B14" s="81">
        <v>2.3E-2</v>
      </c>
      <c r="C14" s="81">
        <v>0.95</v>
      </c>
      <c r="D14" s="82">
        <v>13.551533675908072</v>
      </c>
      <c r="E14" s="82" t="s">
        <v>201</v>
      </c>
    </row>
    <row r="15" spans="1:5" ht="15.75" customHeight="1" x14ac:dyDescent="0.25">
      <c r="A15" s="11" t="s">
        <v>207</v>
      </c>
      <c r="B15" s="81">
        <v>2.3E-2</v>
      </c>
      <c r="C15" s="81">
        <v>0.95</v>
      </c>
      <c r="D15" s="82">
        <v>13.551533675908072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0.29077641375814661</v>
      </c>
      <c r="E17" s="82" t="s">
        <v>201</v>
      </c>
    </row>
    <row r="18" spans="1:5" ht="15.9" customHeight="1" x14ac:dyDescent="0.25">
      <c r="A18" s="52" t="s">
        <v>173</v>
      </c>
      <c r="B18" s="81">
        <v>0.50900000000000001</v>
      </c>
      <c r="C18" s="81">
        <v>0.95</v>
      </c>
      <c r="D18" s="82">
        <v>2.5765543589847764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29.985420494092402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23.131454657354993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4.4684305312370904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19.554423814166142</v>
      </c>
      <c r="E24" s="82" t="s">
        <v>201</v>
      </c>
    </row>
    <row r="25" spans="1:5" ht="15.75" customHeight="1" x14ac:dyDescent="0.25">
      <c r="A25" s="52" t="s">
        <v>87</v>
      </c>
      <c r="B25" s="81">
        <v>0.70799999999999996</v>
      </c>
      <c r="C25" s="81">
        <v>0.95</v>
      </c>
      <c r="D25" s="82">
        <v>19.550050595678929</v>
      </c>
      <c r="E25" s="82" t="s">
        <v>201</v>
      </c>
    </row>
    <row r="26" spans="1:5" ht="15.75" customHeight="1" x14ac:dyDescent="0.25">
      <c r="A26" s="52" t="s">
        <v>137</v>
      </c>
      <c r="B26" s="81">
        <v>2.3E-2</v>
      </c>
      <c r="C26" s="81">
        <v>0.95</v>
      </c>
      <c r="D26" s="82">
        <v>4.5390434234059427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4.3358046442281468</v>
      </c>
      <c r="E27" s="82" t="s">
        <v>201</v>
      </c>
    </row>
    <row r="28" spans="1:5" ht="15.75" customHeight="1" x14ac:dyDescent="0.25">
      <c r="A28" s="52" t="s">
        <v>84</v>
      </c>
      <c r="B28" s="81">
        <v>0.35399999999999998</v>
      </c>
      <c r="C28" s="81">
        <v>0.95</v>
      </c>
      <c r="D28" s="82">
        <v>0.6431240980274856</v>
      </c>
      <c r="E28" s="82" t="s">
        <v>201</v>
      </c>
    </row>
    <row r="29" spans="1:5" ht="15.75" customHeight="1" x14ac:dyDescent="0.25">
      <c r="A29" s="52" t="s">
        <v>58</v>
      </c>
      <c r="B29" s="81">
        <v>0.50900000000000001</v>
      </c>
      <c r="C29" s="81">
        <v>0.95</v>
      </c>
      <c r="D29" s="82">
        <v>69.007299698442466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278.83395681221117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278.83395681221117</v>
      </c>
      <c r="E31" s="82" t="s">
        <v>201</v>
      </c>
    </row>
    <row r="32" spans="1:5" ht="15.75" customHeight="1" x14ac:dyDescent="0.25">
      <c r="A32" s="52" t="s">
        <v>28</v>
      </c>
      <c r="B32" s="81">
        <v>0.52100000000000002</v>
      </c>
      <c r="C32" s="81">
        <v>0.95</v>
      </c>
      <c r="D32" s="82">
        <v>0.57448447746283704</v>
      </c>
      <c r="E32" s="82" t="s">
        <v>201</v>
      </c>
    </row>
    <row r="33" spans="1:6" ht="15.75" customHeight="1" x14ac:dyDescent="0.25">
      <c r="A33" s="52" t="s">
        <v>83</v>
      </c>
      <c r="B33" s="81">
        <v>0.94499999999999995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0.75800000000000001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0.93299999999999994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0.58200000000000007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0.153</v>
      </c>
      <c r="C38" s="81">
        <v>0.95</v>
      </c>
      <c r="D38" s="82">
        <v>1.8552796977251242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0.59726996326723414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2020-06-17T04:28:50Z</dcterms:modified>
</cp:coreProperties>
</file>