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938C695-9F49-4B0F-AF02-6618CCD6234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23" i="2" l="1"/>
  <c r="A36" i="2"/>
  <c r="A14" i="2"/>
  <c r="A15" i="2"/>
  <c r="A27" i="2"/>
  <c r="A40" i="2"/>
  <c r="A30" i="2"/>
  <c r="A19" i="2"/>
  <c r="A31" i="2"/>
  <c r="A17" i="2"/>
  <c r="A38" i="2"/>
  <c r="A32" i="2"/>
  <c r="I6" i="2"/>
  <c r="C6" i="51"/>
  <c r="A35" i="2"/>
  <c r="A21" i="2"/>
  <c r="A16" i="2"/>
  <c r="I3" i="2"/>
  <c r="A39" i="2"/>
  <c r="A25" i="2"/>
  <c r="A18" i="2"/>
  <c r="I13" i="2"/>
  <c r="I5" i="2"/>
  <c r="C8" i="51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<sst xmlns="http://schemas.openxmlformats.org/spreadsheetml/2006/main" count="1097" uniqueCount="272">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</sst>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4.5</v>
      </c>
    </row>
    <row r="38" spans="1:5" ht="15" customHeight="1" x14ac:dyDescent="0.25">
      <c r="B38" s="16" t="s">
        <v>91</v>
      </c>
      <c r="C38" s="71">
        <v>6.7</v>
      </c>
      <c r="D38" s="17"/>
      <c r="E38" s="18"/>
    </row>
    <row r="39" spans="1:5" ht="15" customHeight="1" x14ac:dyDescent="0.25">
      <c r="B39" s="16" t="s">
        <v>90</v>
      </c>
      <c r="C39" s="71">
        <v>7.8</v>
      </c>
      <c r="D39" s="17"/>
      <c r="E39" s="17"/>
    </row>
    <row r="40" spans="1:5" ht="15" customHeight="1" x14ac:dyDescent="0.25">
      <c r="B40" s="16" t="s">
        <v>171</v>
      </c>
      <c r="C40" s="71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3.1279531050575002</v>
      </c>
      <c r="D51" s="17"/>
    </row>
    <row r="52" spans="1:4" ht="15" customHeight="1" x14ac:dyDescent="0.25">
      <c r="B52" s="16" t="s">
        <v>125</v>
      </c>
      <c r="C52" s="72">
        <v>2.8107092797299997</v>
      </c>
    </row>
    <row r="53" spans="1:4" ht="15.75" customHeight="1" x14ac:dyDescent="0.25">
      <c r="B53" s="16" t="s">
        <v>126</v>
      </c>
      <c r="C53" s="72">
        <v>2.8107092797299997</v>
      </c>
    </row>
    <row r="54" spans="1:4" ht="15.75" customHeight="1" x14ac:dyDescent="0.25">
      <c r="B54" s="16" t="s">
        <v>127</v>
      </c>
      <c r="C54" s="72">
        <v>1.86891770681</v>
      </c>
    </row>
    <row r="55" spans="1:4" ht="15.75" customHeight="1" x14ac:dyDescent="0.25">
      <c r="B55" s="16" t="s">
        <v>128</v>
      </c>
      <c r="C55" s="72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>
        <f>frac_mam_1month * 2.6</f>
        <v>9.6199994800000008E-2</v>
      </c>
      <c r="C3" s="26">
        <f>frac_mam_1_5months * 2.6</f>
        <v>9.6199994800000008E-2</v>
      </c>
      <c r="D3" s="26">
        <f>frac_mam_6_11months * 2.6</f>
        <v>9.6199994800000008E-2</v>
      </c>
      <c r="E3" s="26">
        <f>frac_mam_12_23months * 2.6</f>
        <v>9.6199994800000008E-2</v>
      </c>
      <c r="F3" s="26">
        <f>frac_mam_24_59months * 2.6</f>
        <v>9.6199994800000008E-2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0.12030588865605771</v>
      </c>
      <c r="D7" s="87">
        <f>diarrhoea_1_5mo/26</f>
        <v>0.10810420306653845</v>
      </c>
      <c r="E7" s="87">
        <f>diarrhoea_6_11mo/26</f>
        <v>0.10810420306653845</v>
      </c>
      <c r="F7" s="87">
        <f>diarrhoea_12_23mo/26</f>
        <v>7.188145026192308E-2</v>
      </c>
      <c r="G7" s="87">
        <f>diarrhoea_24_59mo/26</f>
        <v>7.188145026192308E-2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0.12030588865605771</v>
      </c>
      <c r="D11" s="87">
        <f>diarrhoea_1_5mo/26</f>
        <v>0.10810420306653845</v>
      </c>
      <c r="E11" s="87">
        <f>diarrhoea_6_11mo/26</f>
        <v>0.10810420306653845</v>
      </c>
      <c r="F11" s="87">
        <f>diarrhoea_12_23mo/26</f>
        <v>7.188145026192308E-2</v>
      </c>
      <c r="G11" s="87">
        <f>diarrhoea_24_59mo/26</f>
        <v>7.188145026192308E-2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</v>
      </c>
      <c r="I17" s="87">
        <f>frac_PW_health_facility</f>
        <v>0.62</v>
      </c>
      <c r="J17" s="87">
        <f>frac_PW_health_facility</f>
        <v>0.62</v>
      </c>
      <c r="K17" s="87">
        <f>frac_PW_health_facility</f>
        <v>0.62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0.36399999999999999</v>
      </c>
      <c r="M23" s="87">
        <f>famplan_unmet_need</f>
        <v>0.36399999999999999</v>
      </c>
      <c r="N23" s="87">
        <f>famplan_unmet_need</f>
        <v>0.36399999999999999</v>
      </c>
      <c r="O23" s="87">
        <f>famplan_unmet_need</f>
        <v>0.36399999999999999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0.17189896987915007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7.3670987091064316E-2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0.10449412994384746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0.64993591308593812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92671.88</v>
      </c>
      <c r="C2" s="74">
        <v>247000</v>
      </c>
      <c r="D2" s="74">
        <v>572000</v>
      </c>
      <c r="E2" s="74">
        <v>527000</v>
      </c>
      <c r="F2" s="74">
        <v>349000</v>
      </c>
      <c r="G2" s="22">
        <f t="shared" ref="G2:G40" si="0">C2+D2+E2+F2</f>
        <v>1695000</v>
      </c>
      <c r="H2" s="22">
        <f t="shared" ref="H2:H40" si="1">(B2 + stillbirth*B2/(1000-stillbirth))/(1-abortion)</f>
        <v>107584.48873735034</v>
      </c>
      <c r="I2" s="22">
        <f>G2-H2</f>
        <v>1587415.5112626497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90611.926999999996</v>
      </c>
      <c r="C3" s="74">
        <v>232000</v>
      </c>
      <c r="D3" s="74">
        <v>553000</v>
      </c>
      <c r="E3" s="74">
        <v>532000</v>
      </c>
      <c r="F3" s="74">
        <v>359000</v>
      </c>
      <c r="G3" s="22">
        <f t="shared" si="0"/>
        <v>1676000</v>
      </c>
      <c r="H3" s="22">
        <f t="shared" si="1"/>
        <v>105193.05143913247</v>
      </c>
      <c r="I3" s="22">
        <f t="shared" ref="I3:I15" si="3">G3-H3</f>
        <v>1570806.9485608675</v>
      </c>
    </row>
    <row r="4" spans="1:9" ht="15.75" customHeight="1" x14ac:dyDescent="0.25">
      <c r="A4" s="7">
        <f t="shared" si="2"/>
        <v>2022</v>
      </c>
      <c r="B4" s="73">
        <v>88289.5</v>
      </c>
      <c r="C4" s="74">
        <v>215000</v>
      </c>
      <c r="D4" s="74">
        <v>530000</v>
      </c>
      <c r="E4" s="74">
        <v>533000</v>
      </c>
      <c r="F4" s="74">
        <v>369000</v>
      </c>
      <c r="G4" s="22">
        <f t="shared" si="0"/>
        <v>1647000</v>
      </c>
      <c r="H4" s="22">
        <f t="shared" si="1"/>
        <v>102496.90325022319</v>
      </c>
      <c r="I4" s="22">
        <f t="shared" si="3"/>
        <v>1544503.0967497767</v>
      </c>
    </row>
    <row r="5" spans="1:9" ht="15.75" customHeight="1" x14ac:dyDescent="0.25">
      <c r="A5" s="7">
        <f t="shared" si="2"/>
        <v>2023</v>
      </c>
      <c r="B5" s="73">
        <v>85848.634999999995</v>
      </c>
      <c r="C5" s="74">
        <v>197000</v>
      </c>
      <c r="D5" s="74">
        <v>504000</v>
      </c>
      <c r="E5" s="74">
        <v>530000</v>
      </c>
      <c r="F5" s="74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7">
        <f t="shared" si="2"/>
        <v>2024</v>
      </c>
      <c r="B6" s="73">
        <v>83426.78</v>
      </c>
      <c r="C6" s="74">
        <v>182000</v>
      </c>
      <c r="D6" s="74">
        <v>476000</v>
      </c>
      <c r="E6" s="74">
        <v>526000</v>
      </c>
      <c r="F6" s="74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7">
        <f t="shared" si="2"/>
        <v>2025</v>
      </c>
      <c r="B7" s="73">
        <v>81169.274000000005</v>
      </c>
      <c r="C7" s="74">
        <v>169000</v>
      </c>
      <c r="D7" s="74">
        <v>448000</v>
      </c>
      <c r="E7" s="74">
        <v>518000</v>
      </c>
      <c r="F7" s="74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7">
        <f t="shared" si="2"/>
        <v>2026</v>
      </c>
      <c r="B8" s="73">
        <v>78058.998000000007</v>
      </c>
      <c r="C8" s="74">
        <v>161000</v>
      </c>
      <c r="D8" s="74">
        <v>423000</v>
      </c>
      <c r="E8" s="74">
        <v>509000</v>
      </c>
      <c r="F8" s="74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7">
        <f t="shared" si="2"/>
        <v>2027</v>
      </c>
      <c r="B9" s="73">
        <v>75180.588199999998</v>
      </c>
      <c r="C9" s="74">
        <v>156000</v>
      </c>
      <c r="D9" s="74">
        <v>398000</v>
      </c>
      <c r="E9" s="74">
        <v>499000</v>
      </c>
      <c r="F9" s="74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7">
        <f t="shared" si="2"/>
        <v>2028</v>
      </c>
      <c r="B10" s="73">
        <v>72519.372800000012</v>
      </c>
      <c r="C10" s="74">
        <v>154000</v>
      </c>
      <c r="D10" s="74">
        <v>374000</v>
      </c>
      <c r="E10" s="74">
        <v>488000</v>
      </c>
      <c r="F10" s="74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7">
        <f t="shared" si="2"/>
        <v>2029</v>
      </c>
      <c r="B11" s="73">
        <v>70021.757400000017</v>
      </c>
      <c r="C11" s="74">
        <v>152000</v>
      </c>
      <c r="D11" s="74">
        <v>351000</v>
      </c>
      <c r="E11" s="74">
        <v>476000</v>
      </c>
      <c r="F11" s="74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7">
        <f t="shared" si="2"/>
        <v>2030</v>
      </c>
      <c r="B12" s="73">
        <v>67638.661999999997</v>
      </c>
      <c r="C12" s="74">
        <v>149000</v>
      </c>
      <c r="D12" s="74">
        <v>331000</v>
      </c>
      <c r="E12" s="74">
        <v>463000</v>
      </c>
      <c r="F12" s="74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7" t="str">
        <f t="shared" si="2"/>
        <v/>
      </c>
      <c r="B13" s="73">
        <v>259000</v>
      </c>
      <c r="C13" s="74">
        <v>588000</v>
      </c>
      <c r="D13" s="74">
        <v>520000</v>
      </c>
      <c r="E13" s="74">
        <v>341000</v>
      </c>
      <c r="F13" s="74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8.8957934999999988E-3</v>
      </c>
    </row>
    <row r="4" spans="1:8" ht="15.75" customHeight="1" x14ac:dyDescent="0.25">
      <c r="B4" s="24" t="s">
        <v>7</v>
      </c>
      <c r="C4" s="75">
        <v>4.7353568905821354E-2</v>
      </c>
    </row>
    <row r="5" spans="1:8" ht="15.75" customHeight="1" x14ac:dyDescent="0.25">
      <c r="B5" s="24" t="s">
        <v>8</v>
      </c>
      <c r="C5" s="75">
        <v>2.4968600340071728E-2</v>
      </c>
    </row>
    <row r="6" spans="1:8" ht="15.75" customHeight="1" x14ac:dyDescent="0.25">
      <c r="B6" s="24" t="s">
        <v>10</v>
      </c>
      <c r="C6" s="75">
        <v>7.2110881015796921E-2</v>
      </c>
    </row>
    <row r="7" spans="1:8" ht="15.75" customHeight="1" x14ac:dyDescent="0.25">
      <c r="B7" s="24" t="s">
        <v>13</v>
      </c>
      <c r="C7" s="75">
        <v>0.38686141518151551</v>
      </c>
    </row>
    <row r="8" spans="1:8" ht="15.75" customHeight="1" x14ac:dyDescent="0.25">
      <c r="B8" s="24" t="s">
        <v>14</v>
      </c>
      <c r="C8" s="75">
        <v>1.3002692165162427E-5</v>
      </c>
    </row>
    <row r="9" spans="1:8" ht="15.75" customHeight="1" x14ac:dyDescent="0.25">
      <c r="B9" s="24" t="s">
        <v>27</v>
      </c>
      <c r="C9" s="75">
        <v>0.23377288008109898</v>
      </c>
    </row>
    <row r="10" spans="1:8" ht="15.75" customHeight="1" x14ac:dyDescent="0.25">
      <c r="B10" s="24" t="s">
        <v>15</v>
      </c>
      <c r="C10" s="75">
        <v>0.22602385828353033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5.8302306816119802E-2</v>
      </c>
      <c r="D14" s="75">
        <v>5.8302306816119802E-2</v>
      </c>
      <c r="E14" s="75">
        <v>3.4797525427694598E-2</v>
      </c>
      <c r="F14" s="75">
        <v>3.4797525427694598E-2</v>
      </c>
    </row>
    <row r="15" spans="1:8" ht="15.75" customHeight="1" x14ac:dyDescent="0.25">
      <c r="B15" s="24" t="s">
        <v>16</v>
      </c>
      <c r="C15" s="75">
        <v>7.6126836735573994E-2</v>
      </c>
      <c r="D15" s="75">
        <v>7.6126836735573994E-2</v>
      </c>
      <c r="E15" s="75">
        <v>2.9220549327769799E-2</v>
      </c>
      <c r="F15" s="75">
        <v>2.9220549327769799E-2</v>
      </c>
    </row>
    <row r="16" spans="1:8" ht="15.75" customHeight="1" x14ac:dyDescent="0.25">
      <c r="B16" s="24" t="s">
        <v>17</v>
      </c>
      <c r="C16" s="75">
        <v>1.1421653595524299E-2</v>
      </c>
      <c r="D16" s="75">
        <v>1.1421653595524299E-2</v>
      </c>
      <c r="E16" s="75">
        <v>8.0556402977728595E-3</v>
      </c>
      <c r="F16" s="75">
        <v>8.0556402977728595E-3</v>
      </c>
    </row>
    <row r="17" spans="1:8" ht="15.75" customHeight="1" x14ac:dyDescent="0.25">
      <c r="B17" s="24" t="s">
        <v>18</v>
      </c>
      <c r="C17" s="75">
        <v>3.9461799453311399E-3</v>
      </c>
      <c r="D17" s="75">
        <v>3.9461799453311399E-3</v>
      </c>
      <c r="E17" s="75">
        <v>1.81243684498258E-2</v>
      </c>
      <c r="F17" s="75">
        <v>1.81243684498258E-2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3.2940749945972597E-2</v>
      </c>
      <c r="D19" s="75">
        <v>3.2940749945972597E-2</v>
      </c>
      <c r="E19" s="75">
        <v>5.97259698294446E-2</v>
      </c>
      <c r="F19" s="75">
        <v>5.97259698294446E-2</v>
      </c>
    </row>
    <row r="20" spans="1:8" ht="15.75" customHeight="1" x14ac:dyDescent="0.25">
      <c r="B20" s="24" t="s">
        <v>21</v>
      </c>
      <c r="C20" s="75">
        <v>1.3273881256442001E-2</v>
      </c>
      <c r="D20" s="75">
        <v>1.3273881256442001E-2</v>
      </c>
      <c r="E20" s="75">
        <v>0.124044037325862</v>
      </c>
      <c r="F20" s="75">
        <v>0.124044037325862</v>
      </c>
    </row>
    <row r="21" spans="1:8" ht="15.75" customHeight="1" x14ac:dyDescent="0.25">
      <c r="B21" s="24" t="s">
        <v>22</v>
      </c>
      <c r="C21" s="75">
        <v>7.2666680809033393E-2</v>
      </c>
      <c r="D21" s="75">
        <v>7.2666680809033393E-2</v>
      </c>
      <c r="E21" s="75">
        <v>0.31793571722692199</v>
      </c>
      <c r="F21" s="75">
        <v>0.31793571722692199</v>
      </c>
    </row>
    <row r="22" spans="1:8" ht="15.75" customHeight="1" x14ac:dyDescent="0.25">
      <c r="B22" s="24" t="s">
        <v>23</v>
      </c>
      <c r="C22" s="75">
        <v>0.73132171089600284</v>
      </c>
      <c r="D22" s="75">
        <v>0.73132171089600284</v>
      </c>
      <c r="E22" s="75">
        <v>0.40809619211470838</v>
      </c>
      <c r="F22" s="75">
        <v>0.40809619211470838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4.53E-2</v>
      </c>
    </row>
    <row r="27" spans="1:8" ht="15.75" customHeight="1" x14ac:dyDescent="0.25">
      <c r="B27" s="24" t="s">
        <v>39</v>
      </c>
      <c r="C27" s="75">
        <v>5.45E-2</v>
      </c>
    </row>
    <row r="28" spans="1:8" ht="15.75" customHeight="1" x14ac:dyDescent="0.25">
      <c r="B28" s="24" t="s">
        <v>40</v>
      </c>
      <c r="C28" s="75">
        <v>9.849999999999999E-2</v>
      </c>
    </row>
    <row r="29" spans="1:8" ht="15.75" customHeight="1" x14ac:dyDescent="0.25">
      <c r="B29" s="24" t="s">
        <v>41</v>
      </c>
      <c r="C29" s="75">
        <v>0.115</v>
      </c>
    </row>
    <row r="30" spans="1:8" ht="15.75" customHeight="1" x14ac:dyDescent="0.25">
      <c r="B30" s="24" t="s">
        <v>42</v>
      </c>
      <c r="C30" s="75">
        <v>5.0799999999999998E-2</v>
      </c>
    </row>
    <row r="31" spans="1:8" ht="15.75" customHeight="1" x14ac:dyDescent="0.25">
      <c r="B31" s="24" t="s">
        <v>43</v>
      </c>
      <c r="C31" s="75">
        <v>3.6600000000000001E-2</v>
      </c>
    </row>
    <row r="32" spans="1:8" ht="15.75" customHeight="1" x14ac:dyDescent="0.25">
      <c r="B32" s="24" t="s">
        <v>44</v>
      </c>
      <c r="C32" s="75">
        <v>0.18179999999999999</v>
      </c>
    </row>
    <row r="33" spans="2:3" ht="15.75" customHeight="1" x14ac:dyDescent="0.25">
      <c r="B33" s="24" t="s">
        <v>45</v>
      </c>
      <c r="C33" s="75">
        <v>0.15539999999999998</v>
      </c>
    </row>
    <row r="34" spans="2:3" ht="15.75" customHeight="1" x14ac:dyDescent="0.25">
      <c r="B34" s="24" t="s">
        <v>46</v>
      </c>
      <c r="C34" s="75">
        <v>0.26210000000447037</v>
      </c>
    </row>
    <row r="35" spans="2:3" ht="15.75" customHeight="1" x14ac:dyDescent="0.25">
      <c r="B35" s="32" t="s">
        <v>129</v>
      </c>
      <c r="C35" s="70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0.66957547169811316</v>
      </c>
      <c r="D2" s="76">
        <v>0.66957547169811316</v>
      </c>
      <c r="E2" s="76">
        <v>0.66108284023668629</v>
      </c>
      <c r="F2" s="76">
        <v>0.58928385416666673</v>
      </c>
      <c r="G2" s="76">
        <v>0.55774967574578471</v>
      </c>
    </row>
    <row r="3" spans="1:15" ht="15.75" customHeight="1" x14ac:dyDescent="0.25">
      <c r="A3" s="5"/>
      <c r="B3" s="11" t="s">
        <v>118</v>
      </c>
      <c r="C3" s="76">
        <v>0.16542452830188678</v>
      </c>
      <c r="D3" s="76">
        <v>0.16542452830188678</v>
      </c>
      <c r="E3" s="76">
        <v>0.17391715976331359</v>
      </c>
      <c r="F3" s="76">
        <v>0.24571614583333332</v>
      </c>
      <c r="G3" s="76">
        <v>0.27725032425421531</v>
      </c>
    </row>
    <row r="4" spans="1:15" ht="15.75" customHeight="1" x14ac:dyDescent="0.25">
      <c r="A4" s="5"/>
      <c r="B4" s="11" t="s">
        <v>116</v>
      </c>
      <c r="C4" s="77">
        <v>9.4440789473684214E-2</v>
      </c>
      <c r="D4" s="77">
        <v>9.4440789473684214E-2</v>
      </c>
      <c r="E4" s="77">
        <v>9.3677419354838698E-2</v>
      </c>
      <c r="F4" s="77">
        <v>9.1745689655172394E-2</v>
      </c>
      <c r="G4" s="77">
        <v>9.6130434782608715E-2</v>
      </c>
    </row>
    <row r="5" spans="1:15" ht="15.75" customHeight="1" x14ac:dyDescent="0.25">
      <c r="A5" s="5"/>
      <c r="B5" s="11" t="s">
        <v>119</v>
      </c>
      <c r="C5" s="77">
        <v>7.0559210526315794E-2</v>
      </c>
      <c r="D5" s="77">
        <v>7.0559210526315794E-2</v>
      </c>
      <c r="E5" s="77">
        <v>7.1322580645161282E-2</v>
      </c>
      <c r="F5" s="77">
        <v>7.3254310344827586E-2</v>
      </c>
      <c r="G5" s="77">
        <v>6.8869565217391307E-2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0.79305855940765768</v>
      </c>
      <c r="D8" s="76">
        <v>0.79305855940765768</v>
      </c>
      <c r="E8" s="76">
        <v>0.79631463231573163</v>
      </c>
      <c r="F8" s="76">
        <v>0.82002375897732183</v>
      </c>
      <c r="G8" s="76">
        <v>0.82036499554215581</v>
      </c>
    </row>
    <row r="9" spans="1:15" ht="15.75" customHeight="1" x14ac:dyDescent="0.25">
      <c r="B9" s="7" t="s">
        <v>121</v>
      </c>
      <c r="C9" s="76">
        <v>0.14094144159234237</v>
      </c>
      <c r="D9" s="76">
        <v>0.14094144159234237</v>
      </c>
      <c r="E9" s="76">
        <v>0.13768536868426845</v>
      </c>
      <c r="F9" s="76">
        <v>0.1139762420226782</v>
      </c>
      <c r="G9" s="76">
        <v>0.11363500545784419</v>
      </c>
    </row>
    <row r="10" spans="1:15" ht="15.75" customHeight="1" x14ac:dyDescent="0.25">
      <c r="B10" s="7" t="s">
        <v>122</v>
      </c>
      <c r="C10" s="77">
        <v>3.6999997999999999E-2</v>
      </c>
      <c r="D10" s="77">
        <v>3.6999997999999999E-2</v>
      </c>
      <c r="E10" s="77">
        <v>3.6999997999999999E-2</v>
      </c>
      <c r="F10" s="77">
        <v>3.6999997999999999E-2</v>
      </c>
      <c r="G10" s="77">
        <v>3.6999997999999999E-2</v>
      </c>
    </row>
    <row r="11" spans="1:15" ht="15.75" customHeight="1" x14ac:dyDescent="0.25">
      <c r="B11" s="7" t="s">
        <v>123</v>
      </c>
      <c r="C11" s="77">
        <v>2.9000001000000001E-2</v>
      </c>
      <c r="D11" s="77">
        <v>2.9000001000000001E-2</v>
      </c>
      <c r="E11" s="77">
        <v>2.9000001000000001E-2</v>
      </c>
      <c r="F11" s="77">
        <v>2.9000001000000001E-2</v>
      </c>
      <c r="G11" s="77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0.27132991649999999</v>
      </c>
      <c r="D14" s="78">
        <v>0.26430615274399999</v>
      </c>
      <c r="E14" s="78">
        <v>0.26430615274399999</v>
      </c>
      <c r="F14" s="78">
        <v>0.223280819125</v>
      </c>
      <c r="G14" s="78">
        <v>0.223280819125</v>
      </c>
      <c r="H14" s="79">
        <v>0.35200000000000004</v>
      </c>
      <c r="I14" s="79">
        <v>0.35200000000000004</v>
      </c>
      <c r="J14" s="79">
        <v>0.35200000000000004</v>
      </c>
      <c r="K14" s="79">
        <v>0.35200000000000004</v>
      </c>
      <c r="L14" s="79">
        <v>0.10387008054599998</v>
      </c>
      <c r="M14" s="79">
        <v>0.18962504852200002</v>
      </c>
      <c r="N14" s="79">
        <v>0.171151942168</v>
      </c>
      <c r="O14" s="79">
        <v>0.1797358856115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0.14896427316362834</v>
      </c>
      <c r="D15" s="76">
        <f t="shared" si="0"/>
        <v>0.14510811945864027</v>
      </c>
      <c r="E15" s="76">
        <f t="shared" si="0"/>
        <v>0.14510811945864027</v>
      </c>
      <c r="F15" s="76">
        <f t="shared" si="0"/>
        <v>0.1225845839684073</v>
      </c>
      <c r="G15" s="76">
        <f t="shared" si="0"/>
        <v>0.1225845839684073</v>
      </c>
      <c r="H15" s="76">
        <f t="shared" si="0"/>
        <v>0.19325338256092073</v>
      </c>
      <c r="I15" s="76">
        <f t="shared" si="0"/>
        <v>0.19325338256092073</v>
      </c>
      <c r="J15" s="76">
        <f t="shared" si="0"/>
        <v>0.19325338256092073</v>
      </c>
      <c r="K15" s="76">
        <f t="shared" si="0"/>
        <v>0.19325338256092073</v>
      </c>
      <c r="L15" s="76">
        <f t="shared" si="0"/>
        <v>5.7026262535198248E-2</v>
      </c>
      <c r="M15" s="76">
        <f t="shared" si="0"/>
        <v>0.10410705126464552</v>
      </c>
      <c r="N15" s="76">
        <f t="shared" si="0"/>
        <v>9.3965033397264447E-2</v>
      </c>
      <c r="O15" s="76">
        <f t="shared" si="0"/>
        <v>9.8677749607969018E-2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0.48299999999999998</v>
      </c>
      <c r="D2" s="77">
        <v>0.26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0.25900000000000001</v>
      </c>
      <c r="D3" s="77">
        <v>0.27100000000000002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0.20899999999999999</v>
      </c>
      <c r="D4" s="77">
        <v>0.379</v>
      </c>
      <c r="E4" s="77">
        <v>0.79099999999999993</v>
      </c>
      <c r="F4" s="77">
        <v>0.46500000000000002</v>
      </c>
      <c r="G4" s="77">
        <v>0</v>
      </c>
    </row>
    <row r="5" spans="1:7" x14ac:dyDescent="0.25">
      <c r="B5" s="43" t="s">
        <v>169</v>
      </c>
      <c r="C5" s="76">
        <f>1-SUM(C2:C4)</f>
        <v>4.9000000000000044E-2</v>
      </c>
      <c r="D5" s="76">
        <f t="shared" ref="D5:G5" si="0">1-SUM(D2:D4)</f>
        <v>8.9999999999999969E-2</v>
      </c>
      <c r="E5" s="76">
        <f t="shared" si="0"/>
        <v>0.20900000000000007</v>
      </c>
      <c r="F5" s="76">
        <f t="shared" si="0"/>
        <v>0.53499999999999992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0.11919</v>
      </c>
      <c r="D2" s="28">
        <v>0.11706</v>
      </c>
      <c r="E2" s="28">
        <v>0.11481</v>
      </c>
      <c r="F2" s="28">
        <v>0.11262999999999999</v>
      </c>
      <c r="G2" s="28">
        <v>0.11051</v>
      </c>
      <c r="H2" s="28">
        <v>0.10843999999999999</v>
      </c>
      <c r="I2" s="28">
        <v>0.10641</v>
      </c>
      <c r="J2" s="28">
        <v>0.10444000000000001</v>
      </c>
      <c r="K2" s="28">
        <v>0.10252</v>
      </c>
      <c r="L2" s="28">
        <v>0.10066000000000001</v>
      </c>
      <c r="M2" s="28">
        <v>9.8849999999999993E-2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3.3939999999999998E-2</v>
      </c>
      <c r="D4" s="28">
        <v>3.3309999999999999E-2</v>
      </c>
      <c r="E4" s="28">
        <v>3.2730000000000002E-2</v>
      </c>
      <c r="F4" s="28">
        <v>3.2170000000000004E-2</v>
      </c>
      <c r="G4" s="28">
        <v>3.1629999999999998E-2</v>
      </c>
      <c r="H4" s="28">
        <v>3.1110000000000002E-2</v>
      </c>
      <c r="I4" s="28">
        <v>3.0609999999999998E-2</v>
      </c>
      <c r="J4" s="28">
        <v>3.0130000000000001E-2</v>
      </c>
      <c r="K4" s="28">
        <v>2.9660000000000002E-2</v>
      </c>
      <c r="L4" s="28">
        <v>2.92E-2</v>
      </c>
      <c r="M4" s="28">
        <v>2.8759999999999997E-2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0.12715356029487035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0.19325338256092076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9.2932275867850897E-2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0.29716666666666663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0.57366666666666666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7.5540000000000003</v>
      </c>
      <c r="D13" s="28">
        <v>7.2889999999999997</v>
      </c>
      <c r="E13" s="28">
        <v>7.133</v>
      </c>
      <c r="F13" s="28">
        <v>6.8979999999999997</v>
      </c>
      <c r="G13" s="28">
        <v>6.7880000000000003</v>
      </c>
      <c r="H13" s="28">
        <v>6.6459999999999999</v>
      </c>
      <c r="I13" s="28">
        <v>6.4589999999999996</v>
      </c>
      <c r="J13" s="28">
        <v>7.577</v>
      </c>
      <c r="K13" s="28">
        <v>6.0709999999999997</v>
      </c>
      <c r="L13" s="28">
        <v>6.6479999999999997</v>
      </c>
      <c r="M13" s="28">
        <v>6.6040000000000001</v>
      </c>
    </row>
    <row r="14" spans="1:13" x14ac:dyDescent="0.25">
      <c r="B14" s="16" t="s">
        <v>170</v>
      </c>
      <c r="C14" s="28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84.265913517575598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40.468189781356216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825.72943905266402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2.9105077481412716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2.0676554958381059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2.0676554958381059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2.0676554958381059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2.0676554958381059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13.600489225152124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13.600489225152124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1.3072550250474713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18.912221099022862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36.461053003308884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23.778563587053032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4.6470312755738155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19.161157615643454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19.160119165447579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6.5426802113749414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11.303911747731041</v>
      </c>
      <c r="E27" s="82" t="s">
        <v>201</v>
      </c>
    </row>
    <row r="28" spans="1:5" ht="15.75" customHeight="1" x14ac:dyDescent="0.25">
      <c r="A28" s="52" t="s">
        <v>84</v>
      </c>
      <c r="B28" s="81">
        <v>0.44400000000000001</v>
      </c>
      <c r="C28" s="81">
        <v>0.95</v>
      </c>
      <c r="D28" s="82">
        <v>1.2447595973101453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173.52890625098584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236.36771315300822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236.36771315300822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2.8673817503679651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0.80700000000000005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0.77099999999999991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2.3685232405409167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2.8885039564824044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2020-06-17T04:28:53Z</dcterms:modified>
</cp:coreProperties>
</file>