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FF7C537-A09E-4190-BD29-1154CD772F93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I6" i="2" l="1"/>
  <c r="C6" i="51"/>
  <c r="A35" i="2"/>
  <c r="A21" i="2"/>
  <c r="A16" i="2"/>
  <c r="I3" i="2"/>
  <c r="A39" i="2"/>
  <c r="A25" i="2"/>
  <c r="A18" i="2"/>
  <c r="I5" i="2"/>
  <c r="C8" i="51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<sst xmlns="http://schemas.openxmlformats.org/spreadsheetml/2006/main" count="1097" uniqueCount="272">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</sst>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35.4</v>
      </c>
    </row>
    <row r="38" spans="1:5" ht="15" customHeight="1" x14ac:dyDescent="0.25">
      <c r="B38" s="16" t="s">
        <v>91</v>
      </c>
      <c r="C38" s="71">
        <v>65.8</v>
      </c>
      <c r="D38" s="17"/>
      <c r="E38" s="18"/>
    </row>
    <row r="39" spans="1:5" ht="15" customHeight="1" x14ac:dyDescent="0.25">
      <c r="B39" s="16" t="s">
        <v>90</v>
      </c>
      <c r="C39" s="71">
        <v>106</v>
      </c>
      <c r="D39" s="17"/>
      <c r="E39" s="17"/>
    </row>
    <row r="40" spans="1:5" ht="15" customHeight="1" x14ac:dyDescent="0.25">
      <c r="B40" s="16" t="s">
        <v>171</v>
      </c>
      <c r="C40" s="71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3.1463909445825005</v>
      </c>
      <c r="D51" s="17"/>
    </row>
    <row r="52" spans="1:4" ht="15" customHeight="1" x14ac:dyDescent="0.25">
      <c r="B52" s="16" t="s">
        <v>125</v>
      </c>
      <c r="C52" s="72">
        <v>2.7256955770399998</v>
      </c>
    </row>
    <row r="53" spans="1:4" ht="15.75" customHeight="1" x14ac:dyDescent="0.25">
      <c r="B53" s="16" t="s">
        <v>126</v>
      </c>
      <c r="C53" s="72">
        <v>2.7256955770399998</v>
      </c>
    </row>
    <row r="54" spans="1:4" ht="15.75" customHeight="1" x14ac:dyDescent="0.25">
      <c r="B54" s="16" t="s">
        <v>127</v>
      </c>
      <c r="C54" s="72">
        <v>1.8098397289899999</v>
      </c>
    </row>
    <row r="55" spans="1:4" ht="15.75" customHeight="1" x14ac:dyDescent="0.25">
      <c r="B55" s="16" t="s">
        <v>128</v>
      </c>
      <c r="C55" s="72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0.20398989520000002</v>
      </c>
      <c r="C3" s="26">
        <f>frac_mam_1_5months * 2.6</f>
        <v>0.20398989520000002</v>
      </c>
      <c r="D3" s="26">
        <f>frac_mam_6_11months * 2.6</f>
        <v>0.39909876759999996</v>
      </c>
      <c r="E3" s="26">
        <f>frac_mam_12_23months * 2.6</f>
        <v>0.38742688920000007</v>
      </c>
      <c r="F3" s="26">
        <f>frac_mam_24_59months * 2.6</f>
        <v>0.21463425966666669</v>
      </c>
    </row>
    <row r="4" spans="1:6" ht="15.75" customHeight="1" x14ac:dyDescent="0.25">
      <c r="A4" s="3" t="s">
        <v>66</v>
      </c>
      <c r="B4" s="26">
        <f>frac_sam_1month * 2.6</f>
        <v>0.12935139880000002</v>
      </c>
      <c r="C4" s="26">
        <f>frac_sam_1_5months * 2.6</f>
        <v>0.12935139880000002</v>
      </c>
      <c r="D4" s="26">
        <f>frac_sam_6_11months * 2.6</f>
        <v>0.1286319944</v>
      </c>
      <c r="E4" s="26">
        <f>frac_sam_12_23months * 2.6</f>
        <v>0.13669442280000002</v>
      </c>
      <c r="F4" s="26">
        <f>frac_sam_24_59months * 2.6</f>
        <v>5.7244741666666668E-2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0.49249999999999999</v>
      </c>
      <c r="E2" s="87">
        <f>food_insecure</f>
        <v>0.49249999999999999</v>
      </c>
      <c r="F2" s="87">
        <f>food_insecure</f>
        <v>0.49249999999999999</v>
      </c>
      <c r="G2" s="87">
        <f>food_insecure</f>
        <v>0.49249999999999999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0.49249999999999999</v>
      </c>
      <c r="F5" s="87">
        <f>food_insecure</f>
        <v>0.49249999999999999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0.12101503633009617</v>
      </c>
      <c r="D7" s="87">
        <f>diarrhoea_1_5mo/26</f>
        <v>0.10483444527076922</v>
      </c>
      <c r="E7" s="87">
        <f>diarrhoea_6_11mo/26</f>
        <v>0.10483444527076922</v>
      </c>
      <c r="F7" s="87">
        <f>diarrhoea_12_23mo/26</f>
        <v>6.9609220345769232E-2</v>
      </c>
      <c r="G7" s="87">
        <f>diarrhoea_24_59mo/26</f>
        <v>6.9609220345769232E-2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0.49249999999999999</v>
      </c>
      <c r="F8" s="87">
        <f>food_insecure</f>
        <v>0.49249999999999999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0.23</v>
      </c>
      <c r="E9" s="87">
        <f>IF(ISBLANK(comm_deliv), frac_children_health_facility,1)</f>
        <v>0.23</v>
      </c>
      <c r="F9" s="87">
        <f>IF(ISBLANK(comm_deliv), frac_children_health_facility,1)</f>
        <v>0.23</v>
      </c>
      <c r="G9" s="87">
        <f>IF(ISBLANK(comm_deliv), frac_children_health_facility,1)</f>
        <v>0.23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0.12101503633009617</v>
      </c>
      <c r="D11" s="87">
        <f>diarrhoea_1_5mo/26</f>
        <v>0.10483444527076922</v>
      </c>
      <c r="E11" s="87">
        <f>diarrhoea_6_11mo/26</f>
        <v>0.10483444527076922</v>
      </c>
      <c r="F11" s="87">
        <f>diarrhoea_12_23mo/26</f>
        <v>6.9609220345769232E-2</v>
      </c>
      <c r="G11" s="87">
        <f>diarrhoea_24_59mo/26</f>
        <v>6.9609220345769232E-2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0.49249999999999999</v>
      </c>
      <c r="I14" s="87">
        <f>food_insecure</f>
        <v>0.49249999999999999</v>
      </c>
      <c r="J14" s="87">
        <f>food_insecure</f>
        <v>0.49249999999999999</v>
      </c>
      <c r="K14" s="87">
        <f>food_insecure</f>
        <v>0.49249999999999999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0.38</v>
      </c>
      <c r="I17" s="87">
        <f>frac_PW_health_facility</f>
        <v>0.38</v>
      </c>
      <c r="J17" s="87">
        <f>frac_PW_health_facility</f>
        <v>0.38</v>
      </c>
      <c r="K17" s="87">
        <f>frac_PW_health_facility</f>
        <v>0.38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0.9</v>
      </c>
      <c r="I18" s="87">
        <f>frac_malaria_risk</f>
        <v>0.9</v>
      </c>
      <c r="J18" s="87">
        <f>frac_malaria_risk</f>
        <v>0.9</v>
      </c>
      <c r="K18" s="87">
        <f>frac_malaria_risk</f>
        <v>0.9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0.54</v>
      </c>
      <c r="M23" s="87">
        <f>famplan_unmet_need</f>
        <v>0.54</v>
      </c>
      <c r="N23" s="87">
        <f>famplan_unmet_need</f>
        <v>0.54</v>
      </c>
      <c r="O23" s="87">
        <f>famplan_unmet_need</f>
        <v>0.54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0.43852600756835947</v>
      </c>
      <c r="M24" s="87">
        <f>(1-food_insecure)*(0.49)+food_insecure*(0.7)</f>
        <v>0.59342500000000009</v>
      </c>
      <c r="N24" s="87">
        <f>(1-food_insecure)*(0.49)+food_insecure*(0.7)</f>
        <v>0.59342500000000009</v>
      </c>
      <c r="O24" s="87">
        <f>(1-food_insecure)*(0.49)+food_insecure*(0.7)</f>
        <v>0.59342500000000009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0.18793971752929689</v>
      </c>
      <c r="M25" s="87">
        <f>(1-food_insecure)*(0.21)+food_insecure*(0.3)</f>
        <v>0.25432500000000002</v>
      </c>
      <c r="N25" s="87">
        <f>(1-food_insecure)*(0.21)+food_insecure*(0.3)</f>
        <v>0.25432500000000002</v>
      </c>
      <c r="O25" s="87">
        <f>(1-food_insecure)*(0.21)+food_insecure*(0.3)</f>
        <v>0.25432500000000002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0.11250888427734378</v>
      </c>
      <c r="M26" s="87">
        <f>(1-food_insecure)*(0.3)</f>
        <v>0.15225000000000002</v>
      </c>
      <c r="N26" s="87">
        <f>(1-food_insecure)*(0.3)</f>
        <v>0.15225000000000002</v>
      </c>
      <c r="O26" s="87">
        <f>(1-food_insecure)*(0.3)</f>
        <v>0.15225000000000002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0.26102539062500008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0.9</v>
      </c>
      <c r="D33" s="87">
        <f t="shared" si="3"/>
        <v>0.9</v>
      </c>
      <c r="E33" s="87">
        <f t="shared" si="3"/>
        <v>0.9</v>
      </c>
      <c r="F33" s="87">
        <f t="shared" si="3"/>
        <v>0.9</v>
      </c>
      <c r="G33" s="87">
        <f t="shared" si="3"/>
        <v>0.9</v>
      </c>
      <c r="H33" s="87">
        <f t="shared" si="3"/>
        <v>0.9</v>
      </c>
      <c r="I33" s="87">
        <f t="shared" si="3"/>
        <v>0.9</v>
      </c>
      <c r="J33" s="87">
        <f t="shared" si="3"/>
        <v>0.9</v>
      </c>
      <c r="K33" s="87">
        <f t="shared" si="3"/>
        <v>0.9</v>
      </c>
      <c r="L33" s="87">
        <f t="shared" si="3"/>
        <v>0.9</v>
      </c>
      <c r="M33" s="87">
        <f t="shared" si="3"/>
        <v>0.9</v>
      </c>
      <c r="N33" s="87">
        <f t="shared" si="3"/>
        <v>0.9</v>
      </c>
      <c r="O33" s="87">
        <f t="shared" si="3"/>
        <v>0.9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822617.62</v>
      </c>
      <c r="C2" s="74">
        <v>1111000</v>
      </c>
      <c r="D2" s="74">
        <v>1595000</v>
      </c>
      <c r="E2" s="74">
        <v>1085000</v>
      </c>
      <c r="F2" s="74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977299.73566188489</v>
      </c>
      <c r="I2" s="22">
        <f>G2-H2</f>
        <v>3570700.2643381152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838369.2324000001</v>
      </c>
      <c r="C3" s="74">
        <v>1155000</v>
      </c>
      <c r="D3" s="74">
        <v>1654000</v>
      </c>
      <c r="E3" s="74">
        <v>1113000</v>
      </c>
      <c r="F3" s="74">
        <v>782000</v>
      </c>
      <c r="G3" s="22">
        <f t="shared" si="0"/>
        <v>4704000</v>
      </c>
      <c r="H3" s="22">
        <f t="shared" si="1"/>
        <v>996013.22569722903</v>
      </c>
      <c r="I3" s="22">
        <f t="shared" ref="I3:I15" si="3">G3-H3</f>
        <v>3707986.7743027708</v>
      </c>
    </row>
    <row r="4" spans="1:9" ht="15.75" customHeight="1" x14ac:dyDescent="0.25">
      <c r="A4" s="7">
        <f t="shared" si="2"/>
        <v>2022</v>
      </c>
      <c r="B4" s="73">
        <v>854115.37900000007</v>
      </c>
      <c r="C4" s="74">
        <v>1201000</v>
      </c>
      <c r="D4" s="74">
        <v>1717000</v>
      </c>
      <c r="E4" s="74">
        <v>1144000</v>
      </c>
      <c r="F4" s="74">
        <v>808000</v>
      </c>
      <c r="G4" s="22">
        <f t="shared" si="0"/>
        <v>4870000</v>
      </c>
      <c r="H4" s="22">
        <f t="shared" si="1"/>
        <v>1014720.2221628205</v>
      </c>
      <c r="I4" s="22">
        <f t="shared" si="3"/>
        <v>3855279.7778371796</v>
      </c>
    </row>
    <row r="5" spans="1:9" ht="15.75" customHeight="1" x14ac:dyDescent="0.25">
      <c r="A5" s="7">
        <f t="shared" si="2"/>
        <v>2023</v>
      </c>
      <c r="B5" s="73">
        <v>869957.17120000022</v>
      </c>
      <c r="C5" s="74">
        <v>1249000</v>
      </c>
      <c r="D5" s="74">
        <v>1783000</v>
      </c>
      <c r="E5" s="74">
        <v>1177000</v>
      </c>
      <c r="F5" s="74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7">
        <f t="shared" si="2"/>
        <v>2024</v>
      </c>
      <c r="B6" s="73">
        <v>885835.21320000023</v>
      </c>
      <c r="C6" s="74">
        <v>1295000</v>
      </c>
      <c r="D6" s="74">
        <v>1855000</v>
      </c>
      <c r="E6" s="74">
        <v>1213000</v>
      </c>
      <c r="F6" s="74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7">
        <f t="shared" si="2"/>
        <v>2025</v>
      </c>
      <c r="B7" s="73">
        <v>901807.06400000001</v>
      </c>
      <c r="C7" s="74">
        <v>1339000</v>
      </c>
      <c r="D7" s="74">
        <v>1932000</v>
      </c>
      <c r="E7" s="74">
        <v>1250000</v>
      </c>
      <c r="F7" s="74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7">
        <f t="shared" si="2"/>
        <v>2026</v>
      </c>
      <c r="B8" s="73">
        <v>917799.07480000006</v>
      </c>
      <c r="C8" s="74">
        <v>1377000</v>
      </c>
      <c r="D8" s="74">
        <v>2012000</v>
      </c>
      <c r="E8" s="74">
        <v>1292000</v>
      </c>
      <c r="F8" s="74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7">
        <f t="shared" si="2"/>
        <v>2027</v>
      </c>
      <c r="B9" s="73">
        <v>933844.33480000007</v>
      </c>
      <c r="C9" s="74">
        <v>1412000</v>
      </c>
      <c r="D9" s="74">
        <v>2097000</v>
      </c>
      <c r="E9" s="74">
        <v>1336000</v>
      </c>
      <c r="F9" s="74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7">
        <f t="shared" si="2"/>
        <v>2028</v>
      </c>
      <c r="B10" s="73">
        <v>949846.79200000013</v>
      </c>
      <c r="C10" s="74">
        <v>1446000</v>
      </c>
      <c r="D10" s="74">
        <v>2185000</v>
      </c>
      <c r="E10" s="74">
        <v>1383000</v>
      </c>
      <c r="F10" s="74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7">
        <f t="shared" si="2"/>
        <v>2029</v>
      </c>
      <c r="B11" s="73">
        <v>965750.51720000012</v>
      </c>
      <c r="C11" s="74">
        <v>1480000</v>
      </c>
      <c r="D11" s="74">
        <v>2273000</v>
      </c>
      <c r="E11" s="74">
        <v>1434000</v>
      </c>
      <c r="F11" s="74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7">
        <f t="shared" si="2"/>
        <v>2030</v>
      </c>
      <c r="B12" s="73">
        <v>981573.84600000002</v>
      </c>
      <c r="C12" s="74">
        <v>1515000</v>
      </c>
      <c r="D12" s="74">
        <v>2360000</v>
      </c>
      <c r="E12" s="74">
        <v>1488000</v>
      </c>
      <c r="F12" s="74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7" t="str">
        <f t="shared" si="2"/>
        <v/>
      </c>
      <c r="B13" s="73">
        <v>1065000</v>
      </c>
      <c r="C13" s="74">
        <v>1539000</v>
      </c>
      <c r="D13" s="74">
        <v>1058000</v>
      </c>
      <c r="E13" s="74">
        <v>730000</v>
      </c>
      <c r="F13" s="74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6.9303377499999999E-2</v>
      </c>
    </row>
    <row r="4" spans="1:8" ht="15.75" customHeight="1" x14ac:dyDescent="0.25">
      <c r="B4" s="24" t="s">
        <v>7</v>
      </c>
      <c r="C4" s="75">
        <v>0.19151493736576825</v>
      </c>
    </row>
    <row r="5" spans="1:8" ht="15.75" customHeight="1" x14ac:dyDescent="0.25">
      <c r="B5" s="24" t="s">
        <v>8</v>
      </c>
      <c r="C5" s="75">
        <v>8.1804104511722417E-2</v>
      </c>
    </row>
    <row r="6" spans="1:8" ht="15.75" customHeight="1" x14ac:dyDescent="0.25">
      <c r="B6" s="24" t="s">
        <v>10</v>
      </c>
      <c r="C6" s="75">
        <v>0.1433036406761608</v>
      </c>
    </row>
    <row r="7" spans="1:8" ht="15.75" customHeight="1" x14ac:dyDescent="0.25">
      <c r="B7" s="24" t="s">
        <v>13</v>
      </c>
      <c r="C7" s="75">
        <v>0.16615424043733301</v>
      </c>
    </row>
    <row r="8" spans="1:8" ht="15.75" customHeight="1" x14ac:dyDescent="0.25">
      <c r="B8" s="24" t="s">
        <v>14</v>
      </c>
      <c r="C8" s="75">
        <v>1.9243213667901346E-3</v>
      </c>
    </row>
    <row r="9" spans="1:8" ht="15.75" customHeight="1" x14ac:dyDescent="0.25">
      <c r="B9" s="24" t="s">
        <v>27</v>
      </c>
      <c r="C9" s="75">
        <v>6.5243155229651725E-2</v>
      </c>
    </row>
    <row r="10" spans="1:8" ht="15.75" customHeight="1" x14ac:dyDescent="0.25">
      <c r="B10" s="24" t="s">
        <v>15</v>
      </c>
      <c r="C10" s="75">
        <v>0.28075222291257362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0.136781047975292</v>
      </c>
      <c r="D14" s="75">
        <v>0.136781047975292</v>
      </c>
      <c r="E14" s="75">
        <v>9.5204264856213083E-2</v>
      </c>
      <c r="F14" s="75">
        <v>9.5204264856213083E-2</v>
      </c>
    </row>
    <row r="15" spans="1:8" ht="15.75" customHeight="1" x14ac:dyDescent="0.25">
      <c r="B15" s="24" t="s">
        <v>16</v>
      </c>
      <c r="C15" s="75">
        <v>0.126523238590599</v>
      </c>
      <c r="D15" s="75">
        <v>0.126523238590599</v>
      </c>
      <c r="E15" s="75">
        <v>8.3777582097221096E-2</v>
      </c>
      <c r="F15" s="75">
        <v>8.3777582097221096E-2</v>
      </c>
    </row>
    <row r="16" spans="1:8" ht="15.75" customHeight="1" x14ac:dyDescent="0.25">
      <c r="B16" s="24" t="s">
        <v>17</v>
      </c>
      <c r="C16" s="75">
        <v>6.9034068895298895E-2</v>
      </c>
      <c r="D16" s="75">
        <v>6.9034068895298895E-2</v>
      </c>
      <c r="E16" s="75">
        <v>3.87514337401813E-2</v>
      </c>
      <c r="F16" s="75">
        <v>3.87514337401813E-2</v>
      </c>
    </row>
    <row r="17" spans="1:8" ht="15.75" customHeight="1" x14ac:dyDescent="0.25">
      <c r="B17" s="24" t="s">
        <v>18</v>
      </c>
      <c r="C17" s="75">
        <v>1.35793801161164E-2</v>
      </c>
      <c r="D17" s="75">
        <v>1.35793801161164E-2</v>
      </c>
      <c r="E17" s="75">
        <v>2.5951278042871201E-2</v>
      </c>
      <c r="F17" s="75">
        <v>2.5951278042871201E-2</v>
      </c>
    </row>
    <row r="18" spans="1:8" ht="15.75" customHeight="1" x14ac:dyDescent="0.25">
      <c r="B18" s="24" t="s">
        <v>19</v>
      </c>
      <c r="C18" s="75">
        <v>0.23371269227204197</v>
      </c>
      <c r="D18" s="75">
        <v>0.23371269227204197</v>
      </c>
      <c r="E18" s="75">
        <v>0.29460173896881098</v>
      </c>
      <c r="F18" s="75">
        <v>0.29460173896881098</v>
      </c>
    </row>
    <row r="19" spans="1:8" ht="15.75" customHeight="1" x14ac:dyDescent="0.25">
      <c r="B19" s="24" t="s">
        <v>20</v>
      </c>
      <c r="C19" s="75">
        <v>3.66583442241021E-2</v>
      </c>
      <c r="D19" s="75">
        <v>3.66583442241021E-2</v>
      </c>
      <c r="E19" s="75">
        <v>3.0200860240995796E-2</v>
      </c>
      <c r="F19" s="75">
        <v>3.0200860240995796E-2</v>
      </c>
    </row>
    <row r="20" spans="1:8" ht="15.75" customHeight="1" x14ac:dyDescent="0.25">
      <c r="B20" s="24" t="s">
        <v>21</v>
      </c>
      <c r="C20" s="75">
        <v>2.0970424773831396E-2</v>
      </c>
      <c r="D20" s="75">
        <v>2.0970424773831396E-2</v>
      </c>
      <c r="E20" s="75">
        <v>1.0022894887038301E-2</v>
      </c>
      <c r="F20" s="75">
        <v>1.0022894887038301E-2</v>
      </c>
    </row>
    <row r="21" spans="1:8" ht="15.75" customHeight="1" x14ac:dyDescent="0.25">
      <c r="B21" s="24" t="s">
        <v>22</v>
      </c>
      <c r="C21" s="75">
        <v>3.7746349332778102E-2</v>
      </c>
      <c r="D21" s="75">
        <v>3.7746349332778102E-2</v>
      </c>
      <c r="E21" s="75">
        <v>9.5184576133676105E-2</v>
      </c>
      <c r="F21" s="75">
        <v>9.5184576133676105E-2</v>
      </c>
    </row>
    <row r="22" spans="1:8" ht="15.75" customHeight="1" x14ac:dyDescent="0.25">
      <c r="B22" s="24" t="s">
        <v>23</v>
      </c>
      <c r="C22" s="75">
        <v>0.32499445381994019</v>
      </c>
      <c r="D22" s="75">
        <v>0.32499445381994019</v>
      </c>
      <c r="E22" s="75">
        <v>0.32630537103299206</v>
      </c>
      <c r="F22" s="75">
        <v>0.32630537103299206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8.8800000000000004E-2</v>
      </c>
    </row>
    <row r="27" spans="1:8" ht="15.75" customHeight="1" x14ac:dyDescent="0.25">
      <c r="B27" s="24" t="s">
        <v>39</v>
      </c>
      <c r="C27" s="75">
        <v>8.8999999999999999E-3</v>
      </c>
    </row>
    <row r="28" spans="1:8" ht="15.75" customHeight="1" x14ac:dyDescent="0.25">
      <c r="B28" s="24" t="s">
        <v>40</v>
      </c>
      <c r="C28" s="75">
        <v>0.15590000000000001</v>
      </c>
    </row>
    <row r="29" spans="1:8" ht="15.75" customHeight="1" x14ac:dyDescent="0.25">
      <c r="B29" s="24" t="s">
        <v>41</v>
      </c>
      <c r="C29" s="75">
        <v>0.17019999999999999</v>
      </c>
    </row>
    <row r="30" spans="1:8" ht="15.75" customHeight="1" x14ac:dyDescent="0.25">
      <c r="B30" s="24" t="s">
        <v>42</v>
      </c>
      <c r="C30" s="75">
        <v>0.10630000000000001</v>
      </c>
    </row>
    <row r="31" spans="1:8" ht="15.75" customHeight="1" x14ac:dyDescent="0.25">
      <c r="B31" s="24" t="s">
        <v>43</v>
      </c>
      <c r="C31" s="75">
        <v>0.109</v>
      </c>
    </row>
    <row r="32" spans="1:8" ht="15.75" customHeight="1" x14ac:dyDescent="0.25">
      <c r="B32" s="24" t="s">
        <v>44</v>
      </c>
      <c r="C32" s="75">
        <v>1.8799999999999997E-2</v>
      </c>
    </row>
    <row r="33" spans="2:3" ht="15.75" customHeight="1" x14ac:dyDescent="0.25">
      <c r="B33" s="24" t="s">
        <v>45</v>
      </c>
      <c r="C33" s="75">
        <v>8.4399999999999989E-2</v>
      </c>
    </row>
    <row r="34" spans="2:3" ht="15.75" customHeight="1" x14ac:dyDescent="0.25">
      <c r="B34" s="24" t="s">
        <v>46</v>
      </c>
      <c r="C34" s="75">
        <v>0.2577000000022352</v>
      </c>
    </row>
    <row r="35" spans="2:3" ht="15.75" customHeight="1" x14ac:dyDescent="0.25">
      <c r="B35" s="32" t="s">
        <v>129</v>
      </c>
      <c r="C35" s="70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0.66377103081947741</v>
      </c>
      <c r="D2" s="76">
        <v>0.66377103081947741</v>
      </c>
      <c r="E2" s="76">
        <v>0.58039966428571432</v>
      </c>
      <c r="F2" s="76">
        <v>0.36510131655279504</v>
      </c>
      <c r="G2" s="76">
        <v>0.3873771422888555</v>
      </c>
    </row>
    <row r="3" spans="1:15" ht="15.75" customHeight="1" x14ac:dyDescent="0.25">
      <c r="A3" s="5"/>
      <c r="B3" s="11" t="s">
        <v>118</v>
      </c>
      <c r="C3" s="76">
        <v>0.17415281918052256</v>
      </c>
      <c r="D3" s="76">
        <v>0.17415281918052256</v>
      </c>
      <c r="E3" s="76">
        <v>0.23215986571428571</v>
      </c>
      <c r="F3" s="76">
        <v>0.27731739344720502</v>
      </c>
      <c r="G3" s="76">
        <v>0.28200253104447776</v>
      </c>
    </row>
    <row r="4" spans="1:15" ht="15.75" customHeight="1" x14ac:dyDescent="0.25">
      <c r="A4" s="5"/>
      <c r="B4" s="11" t="s">
        <v>116</v>
      </c>
      <c r="C4" s="77">
        <v>9.1877562738853502E-2</v>
      </c>
      <c r="D4" s="77">
        <v>9.1877562738853502E-2</v>
      </c>
      <c r="E4" s="77">
        <v>0.10977176696132597</v>
      </c>
      <c r="F4" s="77">
        <v>0.21495055073033706</v>
      </c>
      <c r="G4" s="77">
        <v>0.18268510542542549</v>
      </c>
    </row>
    <row r="5" spans="1:15" ht="15.75" customHeight="1" x14ac:dyDescent="0.25">
      <c r="A5" s="5"/>
      <c r="B5" s="11" t="s">
        <v>119</v>
      </c>
      <c r="C5" s="77">
        <v>7.0198587261146486E-2</v>
      </c>
      <c r="D5" s="77">
        <v>7.0198587261146486E-2</v>
      </c>
      <c r="E5" s="77">
        <v>7.7668703038674028E-2</v>
      </c>
      <c r="F5" s="77">
        <v>0.14263073926966288</v>
      </c>
      <c r="G5" s="77">
        <v>0.14793522124124128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0.68904507319587627</v>
      </c>
      <c r="D8" s="76">
        <v>0.68904507319587627</v>
      </c>
      <c r="E8" s="76">
        <v>0.52079007127950316</v>
      </c>
      <c r="F8" s="76">
        <v>0.47804463255345919</v>
      </c>
      <c r="G8" s="76">
        <v>0.64814058982925027</v>
      </c>
    </row>
    <row r="9" spans="1:15" ht="15.75" customHeight="1" x14ac:dyDescent="0.25">
      <c r="B9" s="7" t="s">
        <v>121</v>
      </c>
      <c r="C9" s="76">
        <v>0.18274673680412371</v>
      </c>
      <c r="D9" s="76">
        <v>0.18274673680412371</v>
      </c>
      <c r="E9" s="76">
        <v>0.27623655872049691</v>
      </c>
      <c r="F9" s="76">
        <v>0.32037024744654091</v>
      </c>
      <c r="G9" s="76">
        <v>0.24729056350408316</v>
      </c>
    </row>
    <row r="10" spans="1:15" ht="15.75" customHeight="1" x14ac:dyDescent="0.25">
      <c r="B10" s="7" t="s">
        <v>122</v>
      </c>
      <c r="C10" s="77">
        <v>7.8457652000000003E-2</v>
      </c>
      <c r="D10" s="77">
        <v>7.8457652000000003E-2</v>
      </c>
      <c r="E10" s="77">
        <v>0.15349952599999997</v>
      </c>
      <c r="F10" s="77">
        <v>0.14901034200000002</v>
      </c>
      <c r="G10" s="77">
        <v>8.2551638333333344E-2</v>
      </c>
    </row>
    <row r="11" spans="1:15" ht="15.75" customHeight="1" x14ac:dyDescent="0.25">
      <c r="B11" s="7" t="s">
        <v>123</v>
      </c>
      <c r="C11" s="77">
        <v>4.9750538000000004E-2</v>
      </c>
      <c r="D11" s="77">
        <v>4.9750538000000004E-2</v>
      </c>
      <c r="E11" s="77">
        <v>4.9473843999999996E-2</v>
      </c>
      <c r="F11" s="77">
        <v>5.2574778000000003E-2</v>
      </c>
      <c r="G11" s="77">
        <v>2.2017208333333333E-2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0.88340230725000013</v>
      </c>
      <c r="D14" s="78">
        <v>0.86865575759299996</v>
      </c>
      <c r="E14" s="78">
        <v>0.86865575759299996</v>
      </c>
      <c r="F14" s="78">
        <v>0.85659057522600013</v>
      </c>
      <c r="G14" s="78">
        <v>0.85659057522600013</v>
      </c>
      <c r="H14" s="79">
        <v>0.58399999999999996</v>
      </c>
      <c r="I14" s="79">
        <v>0.58399999999999996</v>
      </c>
      <c r="J14" s="79">
        <v>0.58399999999999996</v>
      </c>
      <c r="K14" s="79">
        <v>0.58399999999999996</v>
      </c>
      <c r="L14" s="79">
        <v>0.58618916097999996</v>
      </c>
      <c r="M14" s="79">
        <v>0.50406150920850001</v>
      </c>
      <c r="N14" s="79">
        <v>0.51146558517700003</v>
      </c>
      <c r="O14" s="79">
        <v>0.59848572692999991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0.35205399262163911</v>
      </c>
      <c r="D15" s="76">
        <f t="shared" si="0"/>
        <v>0.34617718922013863</v>
      </c>
      <c r="E15" s="76">
        <f t="shared" si="0"/>
        <v>0.34617718922013863</v>
      </c>
      <c r="F15" s="76">
        <f t="shared" si="0"/>
        <v>0.3413689658442759</v>
      </c>
      <c r="G15" s="76">
        <f t="shared" si="0"/>
        <v>0.3413689658442759</v>
      </c>
      <c r="H15" s="76">
        <f t="shared" si="0"/>
        <v>0.23273601393578111</v>
      </c>
      <c r="I15" s="76">
        <f t="shared" si="0"/>
        <v>0.23273601393578111</v>
      </c>
      <c r="J15" s="76">
        <f t="shared" si="0"/>
        <v>0.23273601393578111</v>
      </c>
      <c r="K15" s="76">
        <f t="shared" si="0"/>
        <v>0.23273601393578111</v>
      </c>
      <c r="L15" s="76">
        <f t="shared" si="0"/>
        <v>0.23360843962131012</v>
      </c>
      <c r="M15" s="76">
        <f t="shared" si="0"/>
        <v>0.20087888087609646</v>
      </c>
      <c r="N15" s="76">
        <f t="shared" si="0"/>
        <v>0.2038295574647718</v>
      </c>
      <c r="O15" s="76">
        <f t="shared" si="0"/>
        <v>0.23850887411497698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0.53500000000000003</v>
      </c>
      <c r="D2" s="77">
        <v>0.308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0.35200000000000004</v>
      </c>
      <c r="D3" s="77">
        <v>0.52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9.4E-2</v>
      </c>
      <c r="D4" s="77">
        <v>0.154</v>
      </c>
      <c r="E4" s="77">
        <v>0.97400000000000009</v>
      </c>
      <c r="F4" s="77">
        <v>0.80400000000000005</v>
      </c>
      <c r="G4" s="77">
        <v>0</v>
      </c>
    </row>
    <row r="5" spans="1:7" x14ac:dyDescent="0.25">
      <c r="B5" s="43" t="s">
        <v>169</v>
      </c>
      <c r="C5" s="76">
        <f>1-SUM(C2:C4)</f>
        <v>1.9000000000000017E-2</v>
      </c>
      <c r="D5" s="76">
        <f t="shared" ref="D5:G5" si="0">1-SUM(D2:D4)</f>
        <v>1.7999999999999905E-2</v>
      </c>
      <c r="E5" s="76">
        <f t="shared" si="0"/>
        <v>2.5999999999999912E-2</v>
      </c>
      <c r="F5" s="76">
        <f t="shared" si="0"/>
        <v>0.19599999999999995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0.30945</v>
      </c>
      <c r="D2" s="28">
        <v>0.30626999999999999</v>
      </c>
      <c r="E2" s="28">
        <v>0.30275999999999997</v>
      </c>
      <c r="F2" s="28">
        <v>0.29925000000000002</v>
      </c>
      <c r="G2" s="28">
        <v>0.29580000000000001</v>
      </c>
      <c r="H2" s="28">
        <v>0.29244999999999999</v>
      </c>
      <c r="I2" s="28">
        <v>0.28920999999999997</v>
      </c>
      <c r="J2" s="28">
        <v>0.28606999999999999</v>
      </c>
      <c r="K2" s="28">
        <v>0.28298000000000001</v>
      </c>
      <c r="L2" s="28">
        <v>0.27992</v>
      </c>
      <c r="M2" s="28">
        <v>0.27689000000000002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0.12397</v>
      </c>
      <c r="D4" s="28">
        <v>0.12381</v>
      </c>
      <c r="E4" s="28">
        <v>0.12362000000000001</v>
      </c>
      <c r="F4" s="28">
        <v>0.12343</v>
      </c>
      <c r="G4" s="28">
        <v>0.12325</v>
      </c>
      <c r="H4" s="28">
        <v>0.12307</v>
      </c>
      <c r="I4" s="28">
        <v>0.12292</v>
      </c>
      <c r="J4" s="28">
        <v>0.12278</v>
      </c>
      <c r="K4" s="28">
        <v>0.12265000000000001</v>
      </c>
      <c r="L4" s="28">
        <v>0.12252</v>
      </c>
      <c r="M4" s="28">
        <v>0.12240999999999999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0.34242855724280674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0.23273601393578111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0.2171490092190001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0.34583333333333338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0.8606666666666668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106.343</v>
      </c>
      <c r="D13" s="28">
        <v>102.476</v>
      </c>
      <c r="E13" s="28">
        <v>98.772000000000006</v>
      </c>
      <c r="F13" s="28">
        <v>95.227000000000004</v>
      </c>
      <c r="G13" s="28">
        <v>91.813999999999993</v>
      </c>
      <c r="H13" s="28">
        <v>88.501999999999995</v>
      </c>
      <c r="I13" s="28">
        <v>85.320999999999998</v>
      </c>
      <c r="J13" s="28">
        <v>82.361000000000004</v>
      </c>
      <c r="K13" s="28">
        <v>79.337000000000003</v>
      </c>
      <c r="L13" s="28">
        <v>76.525000000000006</v>
      </c>
      <c r="M13" s="28">
        <v>73.83</v>
      </c>
    </row>
    <row r="14" spans="1:13" x14ac:dyDescent="0.25">
      <c r="B14" s="16" t="s">
        <v>170</v>
      </c>
      <c r="C14" s="28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36.571690758964145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44.673915322947977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77.994484382723172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0.1930432460298625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1.1177537490964207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1.1177537490964207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1.1177537490964207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1.1177537490964207</v>
      </c>
      <c r="E13" s="82" t="s">
        <v>201</v>
      </c>
    </row>
    <row r="14" spans="1:5" ht="15.75" customHeight="1" x14ac:dyDescent="0.25">
      <c r="A14" s="11" t="s">
        <v>187</v>
      </c>
      <c r="B14" s="81">
        <v>0.183</v>
      </c>
      <c r="C14" s="81">
        <v>0.95</v>
      </c>
      <c r="D14" s="82">
        <v>14.198977192068337</v>
      </c>
      <c r="E14" s="82" t="s">
        <v>201</v>
      </c>
    </row>
    <row r="15" spans="1:5" ht="15.75" customHeight="1" x14ac:dyDescent="0.25">
      <c r="A15" s="11" t="s">
        <v>207</v>
      </c>
      <c r="B15" s="81">
        <v>0.183</v>
      </c>
      <c r="C15" s="81">
        <v>0.95</v>
      </c>
      <c r="D15" s="82">
        <v>14.198977192068337</v>
      </c>
      <c r="E15" s="82" t="s">
        <v>201</v>
      </c>
    </row>
    <row r="16" spans="1:5" ht="15.75" customHeight="1" x14ac:dyDescent="0.25">
      <c r="A16" s="52" t="s">
        <v>57</v>
      </c>
      <c r="B16" s="81">
        <v>0.311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0.25525323351447138</v>
      </c>
      <c r="E17" s="82" t="s">
        <v>201</v>
      </c>
    </row>
    <row r="18" spans="1:5" ht="15.9" customHeight="1" x14ac:dyDescent="0.25">
      <c r="A18" s="52" t="s">
        <v>173</v>
      </c>
      <c r="B18" s="81">
        <v>0.13500000000000001</v>
      </c>
      <c r="C18" s="81">
        <v>0.95</v>
      </c>
      <c r="D18" s="82">
        <v>1.899304380682495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1.9015104176891655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24.209172725963413</v>
      </c>
      <c r="E22" s="82" t="s">
        <v>201</v>
      </c>
    </row>
    <row r="23" spans="1:5" ht="15.75" customHeight="1" x14ac:dyDescent="0.25">
      <c r="A23" s="52" t="s">
        <v>34</v>
      </c>
      <c r="B23" s="81">
        <v>0.89599999999999991</v>
      </c>
      <c r="C23" s="81">
        <v>0.95</v>
      </c>
      <c r="D23" s="82">
        <v>4.6647271427629606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20.510589714869287</v>
      </c>
      <c r="E24" s="82" t="s">
        <v>201</v>
      </c>
    </row>
    <row r="25" spans="1:5" ht="15.75" customHeight="1" x14ac:dyDescent="0.25">
      <c r="A25" s="52" t="s">
        <v>87</v>
      </c>
      <c r="B25" s="81">
        <v>0.127</v>
      </c>
      <c r="C25" s="81">
        <v>0.95</v>
      </c>
      <c r="D25" s="82">
        <v>20.506274910167495</v>
      </c>
      <c r="E25" s="82" t="s">
        <v>201</v>
      </c>
    </row>
    <row r="26" spans="1:5" ht="15.75" customHeight="1" x14ac:dyDescent="0.25">
      <c r="A26" s="52" t="s">
        <v>137</v>
      </c>
      <c r="B26" s="81">
        <v>0.183</v>
      </c>
      <c r="C26" s="81">
        <v>0.95</v>
      </c>
      <c r="D26" s="82">
        <v>4.6592124155878016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4.0469183404271005</v>
      </c>
      <c r="E27" s="82" t="s">
        <v>201</v>
      </c>
    </row>
    <row r="28" spans="1:5" ht="15.75" customHeight="1" x14ac:dyDescent="0.25">
      <c r="A28" s="52" t="s">
        <v>84</v>
      </c>
      <c r="B28" s="81">
        <v>0.20899999999999999</v>
      </c>
      <c r="C28" s="81">
        <v>0.95</v>
      </c>
      <c r="D28" s="82">
        <v>0.64468995262356532</v>
      </c>
      <c r="E28" s="82" t="s">
        <v>201</v>
      </c>
    </row>
    <row r="29" spans="1:5" ht="15.75" customHeight="1" x14ac:dyDescent="0.25">
      <c r="A29" s="52" t="s">
        <v>58</v>
      </c>
      <c r="B29" s="81">
        <v>0.13500000000000001</v>
      </c>
      <c r="C29" s="81">
        <v>0.95</v>
      </c>
      <c r="D29" s="82">
        <v>64.674005141426761</v>
      </c>
      <c r="E29" s="82" t="s">
        <v>201</v>
      </c>
    </row>
    <row r="30" spans="1:5" ht="15.75" customHeight="1" x14ac:dyDescent="0.25">
      <c r="A30" s="52" t="s">
        <v>67</v>
      </c>
      <c r="B30" s="81">
        <v>0.41799999999999998</v>
      </c>
      <c r="C30" s="81">
        <v>0.95</v>
      </c>
      <c r="D30" s="82">
        <v>171.07650382491792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171.07650382491792</v>
      </c>
      <c r="E31" s="82" t="s">
        <v>201</v>
      </c>
    </row>
    <row r="32" spans="1:5" ht="15.75" customHeight="1" x14ac:dyDescent="0.25">
      <c r="A32" s="52" t="s">
        <v>28</v>
      </c>
      <c r="B32" s="81">
        <v>0.99</v>
      </c>
      <c r="C32" s="81">
        <v>0.95</v>
      </c>
      <c r="D32" s="82">
        <v>0.49047047831897034</v>
      </c>
      <c r="E32" s="82" t="s">
        <v>201</v>
      </c>
    </row>
    <row r="33" spans="1:6" ht="15.75" customHeight="1" x14ac:dyDescent="0.25">
      <c r="A33" s="52" t="s">
        <v>83</v>
      </c>
      <c r="B33" s="81">
        <v>0.38500000000000001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0.60799999999999998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0.247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0.77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0.159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0.09</v>
      </c>
      <c r="C38" s="81">
        <v>0.95</v>
      </c>
      <c r="D38" s="82">
        <v>1.9192695787795453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0.51442916351061829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2020-06-17T04:29:11Z</dcterms:modified>
</cp:coreProperties>
</file>