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5B01E39-BF43-42A5-8341-737EE794C2C3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32" i="2"/>
  <c r="A28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G9" i="2"/>
  <c r="G10" i="2"/>
  <c r="I10" i="2" s="1"/>
  <c r="G11" i="2"/>
  <c r="G12" i="2"/>
  <c r="I12" i="2" s="1"/>
  <c r="G13" i="2"/>
  <c r="I13" i="2" s="1"/>
  <c r="G14" i="2"/>
  <c r="G15" i="2"/>
  <c r="G2" i="2"/>
  <c r="I2" i="2" s="1"/>
  <c r="A27" i="2" l="1"/>
  <c r="A40" i="2"/>
  <c r="A30" i="2"/>
  <c r="A15" i="2"/>
  <c r="A36" i="2"/>
  <c r="A31" i="2"/>
  <c r="A17" i="2"/>
  <c r="A38" i="2"/>
  <c r="I6" i="2"/>
  <c r="C6" i="51"/>
  <c r="A35" i="2"/>
  <c r="A21" i="2"/>
  <c r="A16" i="2"/>
  <c r="I3" i="2"/>
  <c r="C8" i="51"/>
  <c r="A39" i="2"/>
  <c r="A25" i="2"/>
  <c r="A18" i="2"/>
  <c r="A23" i="2"/>
  <c r="A14" i="2"/>
  <c r="I11" i="2"/>
  <c r="I5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<sst xmlns="http://schemas.openxmlformats.org/spreadsheetml/2006/main" count="1097" uniqueCount="272">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</sst>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2.2999999999999998</v>
      </c>
    </row>
    <row r="38" spans="1:5" ht="15" customHeight="1" x14ac:dyDescent="0.25">
      <c r="B38" s="16" t="s">
        <v>91</v>
      </c>
      <c r="C38" s="71">
        <v>3.2</v>
      </c>
      <c r="D38" s="17"/>
      <c r="E38" s="18"/>
    </row>
    <row r="39" spans="1:5" ht="15" customHeight="1" x14ac:dyDescent="0.25">
      <c r="B39" s="16" t="s">
        <v>90</v>
      </c>
      <c r="C39" s="71">
        <v>3.5</v>
      </c>
      <c r="D39" s="17"/>
      <c r="E39" s="17"/>
    </row>
    <row r="40" spans="1:5" ht="15" customHeight="1" x14ac:dyDescent="0.25">
      <c r="B40" s="16" t="s">
        <v>171</v>
      </c>
      <c r="C40" s="71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1.1701396932674999</v>
      </c>
      <c r="D51" s="17"/>
    </row>
    <row r="52" spans="1:4" ht="15" customHeight="1" x14ac:dyDescent="0.25">
      <c r="B52" s="16" t="s">
        <v>125</v>
      </c>
      <c r="C52" s="72">
        <v>1.1622651639999999</v>
      </c>
    </row>
    <row r="53" spans="1:4" ht="15.75" customHeight="1" x14ac:dyDescent="0.25">
      <c r="B53" s="16" t="s">
        <v>126</v>
      </c>
      <c r="C53" s="72">
        <v>1.1622651639999999</v>
      </c>
    </row>
    <row r="54" spans="1:4" ht="15.75" customHeight="1" x14ac:dyDescent="0.25">
      <c r="B54" s="16" t="s">
        <v>127</v>
      </c>
      <c r="C54" s="72">
        <v>0.89074126609600002</v>
      </c>
    </row>
    <row r="55" spans="1:4" ht="15.75" customHeight="1" x14ac:dyDescent="0.25">
      <c r="B55" s="16" t="s">
        <v>128</v>
      </c>
      <c r="C55" s="72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8.9468490800000022E-2</v>
      </c>
      <c r="C3" s="26">
        <f>frac_mam_1_5months * 2.6</f>
        <v>8.9468490800000022E-2</v>
      </c>
      <c r="D3" s="26">
        <f>frac_mam_6_11months * 2.6</f>
        <v>6.4200172400000005E-2</v>
      </c>
      <c r="E3" s="26">
        <f>frac_mam_12_23months * 2.6</f>
        <v>1.8874441299999999E-2</v>
      </c>
      <c r="F3" s="26">
        <f>frac_mam_24_59months * 2.6</f>
        <v>4.0484327953333329E-2</v>
      </c>
    </row>
    <row r="4" spans="1:6" ht="15.75" customHeight="1" x14ac:dyDescent="0.25">
      <c r="A4" s="3" t="s">
        <v>66</v>
      </c>
      <c r="B4" s="26">
        <f>frac_sam_1month * 2.6</f>
        <v>0.16099442840000003</v>
      </c>
      <c r="C4" s="26">
        <f>frac_sam_1_5months * 2.6</f>
        <v>0.16099442840000003</v>
      </c>
      <c r="D4" s="26">
        <f>frac_sam_6_11months * 2.6</f>
        <v>7.1740193199999996E-2</v>
      </c>
      <c r="E4" s="26">
        <f>frac_sam_12_23months * 2.6</f>
        <v>0</v>
      </c>
      <c r="F4" s="26">
        <f>frac_sam_24_59months * 2.6</f>
        <v>1.7306518406666666E-2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5.0000000000000001E-3</v>
      </c>
      <c r="E2" s="87">
        <f>food_insecure</f>
        <v>5.0000000000000001E-3</v>
      </c>
      <c r="F2" s="87">
        <f>food_insecure</f>
        <v>5.0000000000000001E-3</v>
      </c>
      <c r="G2" s="87">
        <f>food_insecure</f>
        <v>5.0000000000000001E-3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5.0000000000000001E-3</v>
      </c>
      <c r="F5" s="87">
        <f>food_insecure</f>
        <v>5.0000000000000001E-3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4.5005372817980768E-2</v>
      </c>
      <c r="D7" s="87">
        <f>diarrhoea_1_5mo/26</f>
        <v>4.4702506307692305E-2</v>
      </c>
      <c r="E7" s="87">
        <f>diarrhoea_6_11mo/26</f>
        <v>4.4702506307692305E-2</v>
      </c>
      <c r="F7" s="87">
        <f>diarrhoea_12_23mo/26</f>
        <v>3.4259279465230767E-2</v>
      </c>
      <c r="G7" s="87">
        <f>diarrhoea_24_59mo/26</f>
        <v>3.4259279465230767E-2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5.0000000000000001E-3</v>
      </c>
      <c r="F8" s="87">
        <f>food_insecure</f>
        <v>5.0000000000000001E-3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0.89400000000000002</v>
      </c>
      <c r="E9" s="87">
        <f>IF(ISBLANK(comm_deliv), frac_children_health_facility,1)</f>
        <v>0.89400000000000002</v>
      </c>
      <c r="F9" s="87">
        <f>IF(ISBLANK(comm_deliv), frac_children_health_facility,1)</f>
        <v>0.89400000000000002</v>
      </c>
      <c r="G9" s="87">
        <f>IF(ISBLANK(comm_deliv), frac_children_health_facility,1)</f>
        <v>0.89400000000000002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4.5005372817980768E-2</v>
      </c>
      <c r="D11" s="87">
        <f>diarrhoea_1_5mo/26</f>
        <v>4.4702506307692305E-2</v>
      </c>
      <c r="E11" s="87">
        <f>diarrhoea_6_11mo/26</f>
        <v>4.4702506307692305E-2</v>
      </c>
      <c r="F11" s="87">
        <f>diarrhoea_12_23mo/26</f>
        <v>3.4259279465230767E-2</v>
      </c>
      <c r="G11" s="87">
        <f>diarrhoea_24_59mo/26</f>
        <v>3.4259279465230767E-2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5.0000000000000001E-3</v>
      </c>
      <c r="I14" s="87">
        <f>food_insecure</f>
        <v>5.0000000000000001E-3</v>
      </c>
      <c r="J14" s="87">
        <f>food_insecure</f>
        <v>5.0000000000000001E-3</v>
      </c>
      <c r="K14" s="87">
        <f>food_insecure</f>
        <v>5.0000000000000001E-3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0.86599999999999999</v>
      </c>
      <c r="I17" s="87">
        <f>frac_PW_health_facility</f>
        <v>0.86599999999999999</v>
      </c>
      <c r="J17" s="87">
        <f>frac_PW_health_facility</f>
        <v>0.86599999999999999</v>
      </c>
      <c r="K17" s="87">
        <f>frac_PW_health_facility</f>
        <v>0.86599999999999999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0.65900000000000003</v>
      </c>
      <c r="M23" s="87">
        <f>famplan_unmet_need</f>
        <v>0.65900000000000003</v>
      </c>
      <c r="N23" s="87">
        <f>famplan_unmet_need</f>
        <v>0.65900000000000003</v>
      </c>
      <c r="O23" s="87">
        <f>famplan_unmet_need</f>
        <v>0.65900000000000003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5.2836503456115944E-2</v>
      </c>
      <c r="M24" s="87">
        <f>(1-food_insecure)*(0.49)+food_insecure*(0.7)</f>
        <v>0.49104999999999999</v>
      </c>
      <c r="N24" s="87">
        <f>(1-food_insecure)*(0.49)+food_insecure*(0.7)</f>
        <v>0.49104999999999999</v>
      </c>
      <c r="O24" s="87">
        <f>(1-food_insecure)*(0.49)+food_insecure*(0.7)</f>
        <v>0.49104999999999999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2.2644215766906832E-2</v>
      </c>
      <c r="M25" s="87">
        <f>(1-food_insecure)*(0.21)+food_insecure*(0.3)</f>
        <v>0.21045</v>
      </c>
      <c r="N25" s="87">
        <f>(1-food_insecure)*(0.21)+food_insecure*(0.3)</f>
        <v>0.21045</v>
      </c>
      <c r="O25" s="87">
        <f>(1-food_insecure)*(0.21)+food_insecure*(0.3)</f>
        <v>0.21045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3.2118310317993295E-2</v>
      </c>
      <c r="M26" s="87">
        <f>(1-food_insecure)*(0.3)</f>
        <v>0.29849999999999999</v>
      </c>
      <c r="N26" s="87">
        <f>(1-food_insecure)*(0.3)</f>
        <v>0.29849999999999999</v>
      </c>
      <c r="O26" s="87">
        <f>(1-food_insecure)*(0.3)</f>
        <v>0.29849999999999999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0.89240097045898381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6754.2979999999998</v>
      </c>
      <c r="C2" s="74">
        <v>19000</v>
      </c>
      <c r="D2" s="74">
        <v>40000</v>
      </c>
      <c r="E2" s="74">
        <v>43000</v>
      </c>
      <c r="F2" s="74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7793.9573532177792</v>
      </c>
      <c r="I2" s="22">
        <f>G2-H2</f>
        <v>136206.04264678221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6695.9544000000005</v>
      </c>
      <c r="C3" s="74">
        <v>18000</v>
      </c>
      <c r="D3" s="74">
        <v>39000</v>
      </c>
      <c r="E3" s="74">
        <v>42000</v>
      </c>
      <c r="F3" s="74">
        <v>43000</v>
      </c>
      <c r="G3" s="22">
        <f t="shared" si="0"/>
        <v>142000</v>
      </c>
      <c r="H3" s="22">
        <f t="shared" si="1"/>
        <v>7726.6331797458379</v>
      </c>
      <c r="I3" s="22">
        <f t="shared" ref="I3:I15" si="3">G3-H3</f>
        <v>134273.36682025416</v>
      </c>
    </row>
    <row r="4" spans="1:9" ht="15.75" customHeight="1" x14ac:dyDescent="0.25">
      <c r="A4" s="7">
        <f t="shared" si="2"/>
        <v>2022</v>
      </c>
      <c r="B4" s="73">
        <v>6637.6107999999995</v>
      </c>
      <c r="C4" s="74">
        <v>19000</v>
      </c>
      <c r="D4" s="74">
        <v>39000</v>
      </c>
      <c r="E4" s="74">
        <v>42000</v>
      </c>
      <c r="F4" s="74">
        <v>43000</v>
      </c>
      <c r="G4" s="22">
        <f t="shared" si="0"/>
        <v>143000</v>
      </c>
      <c r="H4" s="22">
        <f t="shared" si="1"/>
        <v>7659.3090062738929</v>
      </c>
      <c r="I4" s="22">
        <f t="shared" si="3"/>
        <v>135340.69099372611</v>
      </c>
    </row>
    <row r="5" spans="1:9" ht="15.75" customHeight="1" x14ac:dyDescent="0.25">
      <c r="A5" s="7">
        <f t="shared" si="2"/>
        <v>2023</v>
      </c>
      <c r="B5" s="73">
        <v>6568.6896000000006</v>
      </c>
      <c r="C5" s="74">
        <v>19000</v>
      </c>
      <c r="D5" s="74">
        <v>39000</v>
      </c>
      <c r="E5" s="74">
        <v>41000</v>
      </c>
      <c r="F5" s="74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7">
        <f t="shared" si="2"/>
        <v>2024</v>
      </c>
      <c r="B6" s="73">
        <v>6510.439800000001</v>
      </c>
      <c r="C6" s="74">
        <v>19000</v>
      </c>
      <c r="D6" s="74">
        <v>39000</v>
      </c>
      <c r="E6" s="74">
        <v>41000</v>
      </c>
      <c r="F6" s="74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7">
        <f t="shared" si="2"/>
        <v>2025</v>
      </c>
      <c r="B7" s="73">
        <v>6452.19</v>
      </c>
      <c r="C7" s="74">
        <v>19000</v>
      </c>
      <c r="D7" s="74">
        <v>37000</v>
      </c>
      <c r="E7" s="74">
        <v>40000</v>
      </c>
      <c r="F7" s="74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7">
        <f t="shared" si="2"/>
        <v>2026</v>
      </c>
      <c r="B8" s="73">
        <v>6398.7719999999999</v>
      </c>
      <c r="C8" s="74">
        <v>18000</v>
      </c>
      <c r="D8" s="74">
        <v>37000</v>
      </c>
      <c r="E8" s="74">
        <v>40000</v>
      </c>
      <c r="F8" s="74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7">
        <f t="shared" si="2"/>
        <v>2027</v>
      </c>
      <c r="B9" s="73">
        <v>6355.7440000000006</v>
      </c>
      <c r="C9" s="74">
        <v>18000</v>
      </c>
      <c r="D9" s="74">
        <v>37000</v>
      </c>
      <c r="E9" s="74">
        <v>40000</v>
      </c>
      <c r="F9" s="74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7">
        <f t="shared" si="2"/>
        <v>2028</v>
      </c>
      <c r="B10" s="73">
        <v>6302.5342000000001</v>
      </c>
      <c r="C10" s="74">
        <v>18000</v>
      </c>
      <c r="D10" s="74">
        <v>37000</v>
      </c>
      <c r="E10" s="74">
        <v>40000</v>
      </c>
      <c r="F10" s="74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7">
        <f t="shared" si="2"/>
        <v>2029</v>
      </c>
      <c r="B11" s="73">
        <v>6249.4632000000001</v>
      </c>
      <c r="C11" s="74">
        <v>18000</v>
      </c>
      <c r="D11" s="74">
        <v>36000</v>
      </c>
      <c r="E11" s="74">
        <v>40000</v>
      </c>
      <c r="F11" s="74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7">
        <f t="shared" si="2"/>
        <v>2030</v>
      </c>
      <c r="B12" s="73">
        <v>6196.5309999999999</v>
      </c>
      <c r="C12" s="74">
        <v>18000</v>
      </c>
      <c r="D12" s="74">
        <v>36000</v>
      </c>
      <c r="E12" s="74">
        <v>39000</v>
      </c>
      <c r="F12" s="74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7" t="str">
        <f t="shared" si="2"/>
        <v/>
      </c>
      <c r="B13" s="73">
        <v>19000</v>
      </c>
      <c r="C13" s="74">
        <v>41000</v>
      </c>
      <c r="D13" s="74">
        <v>43000</v>
      </c>
      <c r="E13" s="74">
        <v>42000</v>
      </c>
      <c r="F13" s="74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4.1652252499999997E-3</v>
      </c>
    </row>
    <row r="4" spans="1:8" ht="15.75" customHeight="1" x14ac:dyDescent="0.25">
      <c r="B4" s="24" t="s">
        <v>7</v>
      </c>
      <c r="C4" s="75">
        <v>5.5680885579926447E-2</v>
      </c>
    </row>
    <row r="5" spans="1:8" ht="15.75" customHeight="1" x14ac:dyDescent="0.25">
      <c r="B5" s="24" t="s">
        <v>8</v>
      </c>
      <c r="C5" s="75">
        <v>3.2988819329216032E-2</v>
      </c>
    </row>
    <row r="6" spans="1:8" ht="15.75" customHeight="1" x14ac:dyDescent="0.25">
      <c r="B6" s="24" t="s">
        <v>10</v>
      </c>
      <c r="C6" s="75">
        <v>0.24579846538064978</v>
      </c>
    </row>
    <row r="7" spans="1:8" ht="15.75" customHeight="1" x14ac:dyDescent="0.25">
      <c r="B7" s="24" t="s">
        <v>13</v>
      </c>
      <c r="C7" s="75">
        <v>0.34946145374518744</v>
      </c>
    </row>
    <row r="8" spans="1:8" ht="15.75" customHeight="1" x14ac:dyDescent="0.25">
      <c r="B8" s="24" t="s">
        <v>14</v>
      </c>
      <c r="C8" s="75">
        <v>7.4212551552860274E-6</v>
      </c>
    </row>
    <row r="9" spans="1:8" ht="15.75" customHeight="1" x14ac:dyDescent="0.25">
      <c r="B9" s="24" t="s">
        <v>27</v>
      </c>
      <c r="C9" s="75">
        <v>0.11170011247750666</v>
      </c>
    </row>
    <row r="10" spans="1:8" ht="15.75" customHeight="1" x14ac:dyDescent="0.25">
      <c r="B10" s="24" t="s">
        <v>15</v>
      </c>
      <c r="C10" s="75">
        <v>0.20019761698235838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1.87253723112361E-2</v>
      </c>
      <c r="D14" s="75">
        <v>1.87253723112361E-2</v>
      </c>
      <c r="E14" s="75">
        <v>5.60584221262424E-3</v>
      </c>
      <c r="F14" s="75">
        <v>5.60584221262424E-3</v>
      </c>
    </row>
    <row r="15" spans="1:8" ht="15.75" customHeight="1" x14ac:dyDescent="0.25">
      <c r="B15" s="24" t="s">
        <v>16</v>
      </c>
      <c r="C15" s="75">
        <v>0.13006982878374801</v>
      </c>
      <c r="D15" s="75">
        <v>0.13006982878374801</v>
      </c>
      <c r="E15" s="75">
        <v>7.4374574777488794E-2</v>
      </c>
      <c r="F15" s="75">
        <v>7.4374574777488794E-2</v>
      </c>
    </row>
    <row r="16" spans="1:8" ht="15.75" customHeight="1" x14ac:dyDescent="0.25">
      <c r="B16" s="24" t="s">
        <v>17</v>
      </c>
      <c r="C16" s="75">
        <v>1.1069411549333698E-2</v>
      </c>
      <c r="D16" s="75">
        <v>1.1069411549333698E-2</v>
      </c>
      <c r="E16" s="75">
        <v>1.17443434898105E-2</v>
      </c>
      <c r="F16" s="75">
        <v>1.17443434898105E-2</v>
      </c>
    </row>
    <row r="17" spans="1:8" ht="15.75" customHeight="1" x14ac:dyDescent="0.25">
      <c r="B17" s="24" t="s">
        <v>18</v>
      </c>
      <c r="C17" s="75">
        <v>9.23067417760091E-6</v>
      </c>
      <c r="D17" s="75">
        <v>9.23067417760091E-6</v>
      </c>
      <c r="E17" s="75">
        <v>3.4173671432816098E-5</v>
      </c>
      <c r="F17" s="75">
        <v>3.4173671432816098E-5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7.9076496982609601E-2</v>
      </c>
      <c r="D19" s="75">
        <v>7.9076496982609601E-2</v>
      </c>
      <c r="E19" s="75">
        <v>0.11355607323388001</v>
      </c>
      <c r="F19" s="75">
        <v>0.11355607323388001</v>
      </c>
    </row>
    <row r="20" spans="1:8" ht="15.75" customHeight="1" x14ac:dyDescent="0.25">
      <c r="B20" s="24" t="s">
        <v>21</v>
      </c>
      <c r="C20" s="75">
        <v>8.7312311025048092E-3</v>
      </c>
      <c r="D20" s="75">
        <v>8.7312311025048092E-3</v>
      </c>
      <c r="E20" s="75">
        <v>4.3040207693432697E-2</v>
      </c>
      <c r="F20" s="75">
        <v>4.3040207693432697E-2</v>
      </c>
    </row>
    <row r="21" spans="1:8" ht="15.75" customHeight="1" x14ac:dyDescent="0.25">
      <c r="B21" s="24" t="s">
        <v>22</v>
      </c>
      <c r="C21" s="75">
        <v>0.11212971242442898</v>
      </c>
      <c r="D21" s="75">
        <v>0.11212971242442898</v>
      </c>
      <c r="E21" s="75">
        <v>0.31053031747017801</v>
      </c>
      <c r="F21" s="75">
        <v>0.31053031747017801</v>
      </c>
    </row>
    <row r="22" spans="1:8" ht="15.75" customHeight="1" x14ac:dyDescent="0.25">
      <c r="B22" s="24" t="s">
        <v>23</v>
      </c>
      <c r="C22" s="75">
        <v>0.64018871617196116</v>
      </c>
      <c r="D22" s="75">
        <v>0.64018871617196116</v>
      </c>
      <c r="E22" s="75">
        <v>0.4411144674511529</v>
      </c>
      <c r="F22" s="75">
        <v>0.4411144674511529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4.0999999999999995E-2</v>
      </c>
    </row>
    <row r="27" spans="1:8" ht="15.75" customHeight="1" x14ac:dyDescent="0.25">
      <c r="B27" s="24" t="s">
        <v>39</v>
      </c>
      <c r="C27" s="75">
        <v>0.312</v>
      </c>
    </row>
    <row r="28" spans="1:8" ht="15.75" customHeight="1" x14ac:dyDescent="0.25">
      <c r="B28" s="24" t="s">
        <v>40</v>
      </c>
      <c r="C28" s="75">
        <v>7.1399999999999991E-2</v>
      </c>
    </row>
    <row r="29" spans="1:8" ht="15.75" customHeight="1" x14ac:dyDescent="0.25">
      <c r="B29" s="24" t="s">
        <v>41</v>
      </c>
      <c r="C29" s="75">
        <v>8.7799999999999989E-2</v>
      </c>
    </row>
    <row r="30" spans="1:8" ht="15.75" customHeight="1" x14ac:dyDescent="0.25">
      <c r="B30" s="24" t="s">
        <v>42</v>
      </c>
      <c r="C30" s="75">
        <v>4.53E-2</v>
      </c>
    </row>
    <row r="31" spans="1:8" ht="15.75" customHeight="1" x14ac:dyDescent="0.25">
      <c r="B31" s="24" t="s">
        <v>43</v>
      </c>
      <c r="C31" s="75">
        <v>6.0499999999999998E-2</v>
      </c>
    </row>
    <row r="32" spans="1:8" ht="15.75" customHeight="1" x14ac:dyDescent="0.25">
      <c r="B32" s="24" t="s">
        <v>44</v>
      </c>
      <c r="C32" s="75">
        <v>0.1116</v>
      </c>
    </row>
    <row r="33" spans="2:3" ht="15.75" customHeight="1" x14ac:dyDescent="0.25">
      <c r="B33" s="24" t="s">
        <v>45</v>
      </c>
      <c r="C33" s="75">
        <v>0.1353</v>
      </c>
    </row>
    <row r="34" spans="2:3" ht="15.75" customHeight="1" x14ac:dyDescent="0.25">
      <c r="B34" s="24" t="s">
        <v>46</v>
      </c>
      <c r="C34" s="75">
        <v>0.13509999999776481</v>
      </c>
    </row>
    <row r="35" spans="2:3" ht="15.75" customHeight="1" x14ac:dyDescent="0.25">
      <c r="B35" s="32" t="s">
        <v>129</v>
      </c>
      <c r="C35" s="70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0.74788151038232042</v>
      </c>
      <c r="D2" s="76">
        <v>0.74788151038232042</v>
      </c>
      <c r="E2" s="76">
        <v>0.89727040265236047</v>
      </c>
      <c r="F2" s="76">
        <v>0.76452074557077632</v>
      </c>
      <c r="G2" s="76">
        <v>0.80514536779436519</v>
      </c>
    </row>
    <row r="3" spans="1:15" ht="15.75" customHeight="1" x14ac:dyDescent="0.25">
      <c r="A3" s="5"/>
      <c r="B3" s="11" t="s">
        <v>118</v>
      </c>
      <c r="C3" s="76">
        <v>0.15216206261767956</v>
      </c>
      <c r="D3" s="76">
        <v>0.15216206261767956</v>
      </c>
      <c r="E3" s="76">
        <v>3.9186501347639485E-2</v>
      </c>
      <c r="F3" s="76">
        <v>0.10978757442922377</v>
      </c>
      <c r="G3" s="76">
        <v>0.10488866453896817</v>
      </c>
    </row>
    <row r="4" spans="1:15" ht="15.75" customHeight="1" x14ac:dyDescent="0.25">
      <c r="A4" s="5"/>
      <c r="B4" s="11" t="s">
        <v>116</v>
      </c>
      <c r="C4" s="77">
        <v>2.0824255625E-2</v>
      </c>
      <c r="D4" s="77">
        <v>2.0824255625E-2</v>
      </c>
      <c r="E4" s="77">
        <v>0</v>
      </c>
      <c r="F4" s="77">
        <v>5.6763984516129018E-2</v>
      </c>
      <c r="G4" s="77">
        <v>3.9871281125000005E-2</v>
      </c>
    </row>
    <row r="5" spans="1:15" ht="15.75" customHeight="1" x14ac:dyDescent="0.25">
      <c r="A5" s="5"/>
      <c r="B5" s="11" t="s">
        <v>119</v>
      </c>
      <c r="C5" s="77">
        <v>7.9132171374999991E-2</v>
      </c>
      <c r="D5" s="77">
        <v>7.9132171374999991E-2</v>
      </c>
      <c r="E5" s="77">
        <v>6.3543095999999993E-2</v>
      </c>
      <c r="F5" s="77">
        <v>6.8927695483870968E-2</v>
      </c>
      <c r="G5" s="77">
        <v>5.0094686541666669E-2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0.7304982282731276</v>
      </c>
      <c r="D8" s="76">
        <v>0.7304982282731276</v>
      </c>
      <c r="E8" s="76">
        <v>0.90532542477955269</v>
      </c>
      <c r="F8" s="76">
        <v>0.96471969548185488</v>
      </c>
      <c r="G8" s="76">
        <v>0.93087956842469388</v>
      </c>
    </row>
    <row r="9" spans="1:15" ht="15.75" customHeight="1" x14ac:dyDescent="0.25">
      <c r="B9" s="7" t="s">
        <v>121</v>
      </c>
      <c r="C9" s="76">
        <v>0.1731698797268722</v>
      </c>
      <c r="D9" s="76">
        <v>0.1731698797268722</v>
      </c>
      <c r="E9" s="76">
        <v>4.2389819220447281E-2</v>
      </c>
      <c r="F9" s="76">
        <v>2.8020904018145155E-2</v>
      </c>
      <c r="G9" s="76">
        <v>4.6893182975306119E-2</v>
      </c>
    </row>
    <row r="10" spans="1:15" ht="15.75" customHeight="1" x14ac:dyDescent="0.25">
      <c r="B10" s="7" t="s">
        <v>122</v>
      </c>
      <c r="C10" s="77">
        <v>3.4410958000000005E-2</v>
      </c>
      <c r="D10" s="77">
        <v>3.4410958000000005E-2</v>
      </c>
      <c r="E10" s="77">
        <v>2.4692374000000003E-2</v>
      </c>
      <c r="F10" s="77">
        <v>7.2594004999999998E-3</v>
      </c>
      <c r="G10" s="77">
        <v>1.5570895366666665E-2</v>
      </c>
    </row>
    <row r="11" spans="1:15" ht="15.75" customHeight="1" x14ac:dyDescent="0.25">
      <c r="B11" s="7" t="s">
        <v>123</v>
      </c>
      <c r="C11" s="77">
        <v>6.1920934000000004E-2</v>
      </c>
      <c r="D11" s="77">
        <v>6.1920934000000004E-2</v>
      </c>
      <c r="E11" s="77">
        <v>2.7592381999999999E-2</v>
      </c>
      <c r="F11" s="77">
        <v>0</v>
      </c>
      <c r="G11" s="77">
        <v>6.656353233333333E-3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0.38283535024999998</v>
      </c>
      <c r="D14" s="78">
        <v>0.38541007546400002</v>
      </c>
      <c r="E14" s="78">
        <v>0.38541007546400002</v>
      </c>
      <c r="F14" s="78">
        <v>0.17029895451300001</v>
      </c>
      <c r="G14" s="78">
        <v>0.17029895451300001</v>
      </c>
      <c r="H14" s="79">
        <v>0.27200000000000002</v>
      </c>
      <c r="I14" s="79">
        <v>0.27200000000000002</v>
      </c>
      <c r="J14" s="79">
        <v>0.27200000000000002</v>
      </c>
      <c r="K14" s="79">
        <v>0.27200000000000002</v>
      </c>
      <c r="L14" s="79">
        <v>0.10445937697</v>
      </c>
      <c r="M14" s="79">
        <v>0.1242685294965</v>
      </c>
      <c r="N14" s="79">
        <v>0.14773287396699999</v>
      </c>
      <c r="O14" s="79">
        <v>0.13202566515199998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0.21956222020343003</v>
      </c>
      <c r="D15" s="76">
        <f t="shared" si="0"/>
        <v>0.22103886645365337</v>
      </c>
      <c r="E15" s="76">
        <f t="shared" si="0"/>
        <v>0.22103886645365337</v>
      </c>
      <c r="F15" s="76">
        <f t="shared" si="0"/>
        <v>9.7669184746862911E-2</v>
      </c>
      <c r="G15" s="76">
        <f t="shared" si="0"/>
        <v>9.7669184746862911E-2</v>
      </c>
      <c r="H15" s="76">
        <f t="shared" si="0"/>
        <v>0.15599636725379168</v>
      </c>
      <c r="I15" s="76">
        <f t="shared" si="0"/>
        <v>0.15599636725379168</v>
      </c>
      <c r="J15" s="76">
        <f t="shared" si="0"/>
        <v>0.15599636725379168</v>
      </c>
      <c r="K15" s="76">
        <f t="shared" si="0"/>
        <v>0.15599636725379168</v>
      </c>
      <c r="L15" s="76">
        <f t="shared" si="0"/>
        <v>5.9909129900420549E-2</v>
      </c>
      <c r="M15" s="76">
        <f t="shared" si="0"/>
        <v>7.1269996931708296E-2</v>
      </c>
      <c r="N15" s="76">
        <f t="shared" si="0"/>
        <v>8.4727175230934745E-2</v>
      </c>
      <c r="O15" s="76">
        <f t="shared" si="0"/>
        <v>7.5718838779329098E-2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0.13500000000000001</v>
      </c>
      <c r="D2" s="77">
        <v>0.13500000000000001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0.19899999999999998</v>
      </c>
      <c r="D3" s="77">
        <v>0.19899999999999998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0.32799999999999996</v>
      </c>
      <c r="D4" s="77">
        <v>0.32799999999999996</v>
      </c>
      <c r="E4" s="77">
        <v>0.44900000000000001</v>
      </c>
      <c r="F4" s="77">
        <v>0.14599999999999999</v>
      </c>
      <c r="G4" s="77">
        <v>0</v>
      </c>
    </row>
    <row r="5" spans="1:7" x14ac:dyDescent="0.25">
      <c r="B5" s="43" t="s">
        <v>169</v>
      </c>
      <c r="C5" s="76">
        <f>1-SUM(C2:C4)</f>
        <v>0.33800000000000008</v>
      </c>
      <c r="D5" s="76">
        <f t="shared" ref="D5:G5" si="0">1-SUM(D2:D4)</f>
        <v>0.33800000000000008</v>
      </c>
      <c r="E5" s="76">
        <f t="shared" si="0"/>
        <v>0.55099999999999993</v>
      </c>
      <c r="F5" s="76">
        <f t="shared" si="0"/>
        <v>0.85399999999999998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9.5879999999999993E-2</v>
      </c>
      <c r="D2" s="28">
        <v>9.5649999999999999E-2</v>
      </c>
      <c r="E2" s="28">
        <v>9.5429999999999987E-2</v>
      </c>
      <c r="F2" s="28">
        <v>9.5229999999999995E-2</v>
      </c>
      <c r="G2" s="28">
        <v>9.5060000000000006E-2</v>
      </c>
      <c r="H2" s="28">
        <v>9.4920000000000004E-2</v>
      </c>
      <c r="I2" s="28">
        <v>9.4810000000000005E-2</v>
      </c>
      <c r="J2" s="28">
        <v>9.4730000000000009E-2</v>
      </c>
      <c r="K2" s="28">
        <v>9.4670000000000004E-2</v>
      </c>
      <c r="L2" s="28">
        <v>9.4629999999999992E-2</v>
      </c>
      <c r="M2" s="28">
        <v>9.4619999999999996E-2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2.367E-2</v>
      </c>
      <c r="D4" s="28">
        <v>2.3239999999999997E-2</v>
      </c>
      <c r="E4" s="28">
        <v>2.2850000000000002E-2</v>
      </c>
      <c r="F4" s="28">
        <v>2.2480000000000003E-2</v>
      </c>
      <c r="G4" s="28">
        <v>2.2109999999999998E-2</v>
      </c>
      <c r="H4" s="28">
        <v>2.1749999999999999E-2</v>
      </c>
      <c r="I4" s="28">
        <v>2.1400000000000002E-2</v>
      </c>
      <c r="J4" s="28">
        <v>2.1049999999999999E-2</v>
      </c>
      <c r="K4" s="28">
        <v>2.0720000000000002E-2</v>
      </c>
      <c r="L4" s="28">
        <v>2.0390000000000002E-2</v>
      </c>
      <c r="M4" s="28">
        <v>2.0080000000000001E-2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0.12231851031738396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0.15599636725379165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7.4763021683480688E-2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0.13500000000000001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0.247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3.6920000000000002</v>
      </c>
      <c r="D13" s="28">
        <v>3.5760000000000001</v>
      </c>
      <c r="E13" s="28">
        <v>3.4660000000000002</v>
      </c>
      <c r="F13" s="28">
        <v>3.3679999999999999</v>
      </c>
      <c r="G13" s="28">
        <v>3.22</v>
      </c>
      <c r="H13" s="28">
        <v>3.1269999999999998</v>
      </c>
      <c r="I13" s="28">
        <v>3.0390000000000001</v>
      </c>
      <c r="J13" s="28">
        <v>2.9540000000000002</v>
      </c>
      <c r="K13" s="28">
        <v>2.8740000000000001</v>
      </c>
      <c r="L13" s="28">
        <v>2.8090000000000002</v>
      </c>
      <c r="M13" s="28">
        <v>2.7410000000000001</v>
      </c>
    </row>
    <row r="14" spans="1:13" x14ac:dyDescent="0.25">
      <c r="B14" s="16" t="s">
        <v>170</v>
      </c>
      <c r="C14" s="28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76.430830296277207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40.292575813137638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702.89347992688124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6.6292215715502589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1.8920415276195339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1.8920415276195339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1.8920415276195339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1.8920415276195339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13.424875256933552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13.424875256933552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1.1316410568288993</v>
      </c>
      <c r="E17" s="82" t="s">
        <v>201</v>
      </c>
    </row>
    <row r="18" spans="1:5" ht="15.9" customHeight="1" x14ac:dyDescent="0.25">
      <c r="A18" s="52" t="s">
        <v>173</v>
      </c>
      <c r="B18" s="81">
        <v>0.81299999999999994</v>
      </c>
      <c r="C18" s="81">
        <v>0.95</v>
      </c>
      <c r="D18" s="82">
        <v>16.117383263005333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70.114008769456447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23.383432158561245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4.5372725454372071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18.854821117415401</v>
      </c>
      <c r="E24" s="82" t="s">
        <v>201</v>
      </c>
    </row>
    <row r="25" spans="1:5" ht="15.75" customHeight="1" x14ac:dyDescent="0.25">
      <c r="A25" s="52" t="s">
        <v>87</v>
      </c>
      <c r="B25" s="81">
        <v>0.65900000000000003</v>
      </c>
      <c r="C25" s="81">
        <v>0.95</v>
      </c>
      <c r="D25" s="82">
        <v>18.747721593540021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6.1475487828831543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10.111751691566292</v>
      </c>
      <c r="E27" s="82" t="s">
        <v>201</v>
      </c>
    </row>
    <row r="28" spans="1:5" ht="15.75" customHeight="1" x14ac:dyDescent="0.25">
      <c r="A28" s="52" t="s">
        <v>84</v>
      </c>
      <c r="B28" s="81">
        <v>0.31900000000000001</v>
      </c>
      <c r="C28" s="81">
        <v>0.95</v>
      </c>
      <c r="D28" s="82">
        <v>1.134976777128887</v>
      </c>
      <c r="E28" s="82" t="s">
        <v>201</v>
      </c>
    </row>
    <row r="29" spans="1:5" ht="15.75" customHeight="1" x14ac:dyDescent="0.25">
      <c r="A29" s="52" t="s">
        <v>58</v>
      </c>
      <c r="B29" s="81">
        <v>0.81299999999999994</v>
      </c>
      <c r="C29" s="81">
        <v>0.95</v>
      </c>
      <c r="D29" s="82">
        <v>155.64650540851463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273.33034121871054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273.33034121871054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2.472250321876178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0.21299999999999999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0.95900000000000007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0.997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0.84200000000000008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2.2587404203596586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2.4933725279906174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2020-06-17T04:29:19Z</dcterms:modified>
</cp:coreProperties>
</file>