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F3F9E12-0E35-48B2-85DB-B57690852C3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6" i="2" l="1"/>
  <c r="A27" i="2"/>
  <c r="A40" i="2"/>
  <c r="A30" i="2"/>
  <c r="A31" i="2"/>
  <c r="A17" i="2"/>
  <c r="A38" i="2"/>
  <c r="A32" i="2"/>
  <c r="A15" i="2"/>
  <c r="A23" i="2"/>
  <c r="A14" i="2"/>
  <c r="C6" i="51"/>
  <c r="A35" i="2"/>
  <c r="A21" i="2"/>
  <c r="A16" i="2"/>
  <c r="I13" i="2"/>
  <c r="I3" i="2"/>
  <c r="C8" i="51"/>
  <c r="A39" i="2"/>
  <c r="A25" i="2"/>
  <c r="A18" i="2"/>
  <c r="I6" i="2"/>
  <c r="I5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<sst xmlns="http://schemas.openxmlformats.org/spreadsheetml/2006/main" count="1097" uniqueCount="272">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</sst>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</v>
      </c>
    </row>
    <row r="38" spans="1:5" ht="15" customHeight="1" x14ac:dyDescent="0.25">
      <c r="B38" s="16" t="s">
        <v>91</v>
      </c>
      <c r="C38" s="71">
        <v>14.4</v>
      </c>
      <c r="D38" s="17"/>
      <c r="E38" s="18"/>
    </row>
    <row r="39" spans="1:5" ht="15" customHeight="1" x14ac:dyDescent="0.25">
      <c r="B39" s="16" t="s">
        <v>90</v>
      </c>
      <c r="C39" s="71">
        <v>19</v>
      </c>
      <c r="D39" s="17"/>
      <c r="E39" s="17"/>
    </row>
    <row r="40" spans="1:5" ht="15" customHeight="1" x14ac:dyDescent="0.25">
      <c r="B40" s="16" t="s">
        <v>171</v>
      </c>
      <c r="C40" s="71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7.7727739971724965</v>
      </c>
      <c r="D51" s="17"/>
    </row>
    <row r="52" spans="1:4" ht="15" customHeight="1" x14ac:dyDescent="0.25">
      <c r="B52" s="16" t="s">
        <v>125</v>
      </c>
      <c r="C52" s="72">
        <v>6.1435552296799898</v>
      </c>
    </row>
    <row r="53" spans="1:4" ht="15.75" customHeight="1" x14ac:dyDescent="0.25">
      <c r="B53" s="16" t="s">
        <v>126</v>
      </c>
      <c r="C53" s="72">
        <v>6.1435552296799898</v>
      </c>
    </row>
    <row r="54" spans="1:4" ht="15.75" customHeight="1" x14ac:dyDescent="0.25">
      <c r="B54" s="16" t="s">
        <v>127</v>
      </c>
      <c r="C54" s="72">
        <v>2.7167891495499998</v>
      </c>
    </row>
    <row r="55" spans="1:4" ht="15.75" customHeight="1" x14ac:dyDescent="0.25">
      <c r="B55" s="16" t="s">
        <v>128</v>
      </c>
      <c r="C55" s="72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5.2000000000000005E-2</v>
      </c>
      <c r="C3" s="26">
        <f>frac_mam_1_5months * 2.6</f>
        <v>5.2000000000000005E-2</v>
      </c>
      <c r="D3" s="26">
        <f>frac_mam_6_11months * 2.6</f>
        <v>5.2000000000000005E-2</v>
      </c>
      <c r="E3" s="26">
        <f>frac_mam_12_23months * 2.6</f>
        <v>5.2000000000000005E-2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1.3000000000000001E-2</v>
      </c>
      <c r="C4" s="26">
        <f>frac_sam_1_5months * 2.6</f>
        <v>1.3000000000000001E-2</v>
      </c>
      <c r="D4" s="26">
        <f>frac_sam_6_11months * 2.6</f>
        <v>1.3000000000000001E-2</v>
      </c>
      <c r="E4" s="26">
        <f>frac_sam_12_23months * 2.6</f>
        <v>1.3000000000000001E-2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0.47229999999999994</v>
      </c>
      <c r="E2" s="87">
        <f>food_insecure</f>
        <v>0.47229999999999994</v>
      </c>
      <c r="F2" s="87">
        <f>food_insecure</f>
        <v>0.47229999999999994</v>
      </c>
      <c r="G2" s="87">
        <f>food_insecure</f>
        <v>0.47229999999999994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0.47229999999999994</v>
      </c>
      <c r="F5" s="87">
        <f>food_insecure</f>
        <v>0.47229999999999994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0.29895284604509603</v>
      </c>
      <c r="D7" s="87">
        <f>diarrhoea_1_5mo/26</f>
        <v>0.23629058575692269</v>
      </c>
      <c r="E7" s="87">
        <f>diarrhoea_6_11mo/26</f>
        <v>0.23629058575692269</v>
      </c>
      <c r="F7" s="87">
        <f>diarrhoea_12_23mo/26</f>
        <v>0.10449189036730769</v>
      </c>
      <c r="G7" s="87">
        <f>diarrhoea_24_59mo/26</f>
        <v>0.10449189036730769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0.47229999999999994</v>
      </c>
      <c r="F8" s="87">
        <f>food_insecure</f>
        <v>0.47229999999999994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0.79799999999999993</v>
      </c>
      <c r="E9" s="87">
        <f>IF(ISBLANK(comm_deliv), frac_children_health_facility,1)</f>
        <v>0.79799999999999993</v>
      </c>
      <c r="F9" s="87">
        <f>IF(ISBLANK(comm_deliv), frac_children_health_facility,1)</f>
        <v>0.79799999999999993</v>
      </c>
      <c r="G9" s="87">
        <f>IF(ISBLANK(comm_deliv), frac_children_health_facility,1)</f>
        <v>0.79799999999999993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0.29895284604509603</v>
      </c>
      <c r="D11" s="87">
        <f>diarrhoea_1_5mo/26</f>
        <v>0.23629058575692269</v>
      </c>
      <c r="E11" s="87">
        <f>diarrhoea_6_11mo/26</f>
        <v>0.23629058575692269</v>
      </c>
      <c r="F11" s="87">
        <f>diarrhoea_12_23mo/26</f>
        <v>0.10449189036730769</v>
      </c>
      <c r="G11" s="87">
        <f>diarrhoea_24_59mo/26</f>
        <v>0.10449189036730769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0.47229999999999994</v>
      </c>
      <c r="I14" s="87">
        <f>food_insecure</f>
        <v>0.47229999999999994</v>
      </c>
      <c r="J14" s="87">
        <f>food_insecure</f>
        <v>0.47229999999999994</v>
      </c>
      <c r="K14" s="87">
        <f>food_insecure</f>
        <v>0.47229999999999994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0.93500000000000005</v>
      </c>
      <c r="I17" s="87">
        <f>frac_PW_health_facility</f>
        <v>0.93500000000000005</v>
      </c>
      <c r="J17" s="87">
        <f>frac_PW_health_facility</f>
        <v>0.93500000000000005</v>
      </c>
      <c r="K17" s="87">
        <f>frac_PW_health_facility</f>
        <v>0.93500000000000005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0.249</v>
      </c>
      <c r="M23" s="87">
        <f>famplan_unmet_need</f>
        <v>0.249</v>
      </c>
      <c r="N23" s="87">
        <f>famplan_unmet_need</f>
        <v>0.249</v>
      </c>
      <c r="O23" s="87">
        <f>famplan_unmet_need</f>
        <v>0.249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5.5820540199126925E-2</v>
      </c>
      <c r="M24" s="87">
        <f>(1-food_insecure)*(0.49)+food_insecure*(0.7)</f>
        <v>0.58918300000000001</v>
      </c>
      <c r="N24" s="87">
        <f>(1-food_insecure)*(0.49)+food_insecure*(0.7)</f>
        <v>0.58918300000000001</v>
      </c>
      <c r="O24" s="87">
        <f>(1-food_insecure)*(0.49)+food_insecure*(0.7)</f>
        <v>0.58918300000000001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2.3923088656768683E-2</v>
      </c>
      <c r="M25" s="87">
        <f>(1-food_insecure)*(0.21)+food_insecure*(0.3)</f>
        <v>0.25250699999999998</v>
      </c>
      <c r="N25" s="87">
        <f>(1-food_insecure)*(0.21)+food_insecure*(0.3)</f>
        <v>0.25250699999999998</v>
      </c>
      <c r="O25" s="87">
        <f>(1-food_insecure)*(0.21)+food_insecure*(0.3)</f>
        <v>0.25250699999999998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1.4998650196838307E-2</v>
      </c>
      <c r="M26" s="87">
        <f>(1-food_insecure)*(0.3)</f>
        <v>0.15831000000000001</v>
      </c>
      <c r="N26" s="87">
        <f>(1-food_insecure)*(0.3)</f>
        <v>0.15831000000000001</v>
      </c>
      <c r="O26" s="87">
        <f>(1-food_insecure)*(0.3)</f>
        <v>0.15831000000000001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0.90525772094726609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352962.21899999998</v>
      </c>
      <c r="C2" s="74">
        <v>920000</v>
      </c>
      <c r="D2" s="74">
        <v>1925000</v>
      </c>
      <c r="E2" s="74">
        <v>1798000</v>
      </c>
      <c r="F2" s="74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411255.65129244805</v>
      </c>
      <c r="I2" s="22">
        <f>G2-H2</f>
        <v>6080744.3487075521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352009.74440000003</v>
      </c>
      <c r="C3" s="74">
        <v>906000</v>
      </c>
      <c r="D3" s="74">
        <v>1918000</v>
      </c>
      <c r="E3" s="74">
        <v>1823000</v>
      </c>
      <c r="F3" s="74">
        <v>1784000</v>
      </c>
      <c r="G3" s="22">
        <f t="shared" si="0"/>
        <v>6431000</v>
      </c>
      <c r="H3" s="22">
        <f t="shared" si="1"/>
        <v>410145.87086588488</v>
      </c>
      <c r="I3" s="22">
        <f t="shared" ref="I3:I15" si="3">G3-H3</f>
        <v>6020854.1291341148</v>
      </c>
    </row>
    <row r="4" spans="1:9" ht="15.75" customHeight="1" x14ac:dyDescent="0.25">
      <c r="A4" s="7">
        <f t="shared" si="2"/>
        <v>2022</v>
      </c>
      <c r="B4" s="73">
        <v>350982.57860000001</v>
      </c>
      <c r="C4" s="74">
        <v>889000</v>
      </c>
      <c r="D4" s="74">
        <v>1907000</v>
      </c>
      <c r="E4" s="74">
        <v>1841000</v>
      </c>
      <c r="F4" s="74">
        <v>1728000</v>
      </c>
      <c r="G4" s="22">
        <f t="shared" si="0"/>
        <v>6365000</v>
      </c>
      <c r="H4" s="22">
        <f t="shared" si="1"/>
        <v>408949.06362328213</v>
      </c>
      <c r="I4" s="22">
        <f t="shared" si="3"/>
        <v>5956050.9363767179</v>
      </c>
    </row>
    <row r="5" spans="1:9" ht="15.75" customHeight="1" x14ac:dyDescent="0.25">
      <c r="A5" s="7">
        <f t="shared" si="2"/>
        <v>2023</v>
      </c>
      <c r="B5" s="73">
        <v>349881.85680000001</v>
      </c>
      <c r="C5" s="74">
        <v>871000</v>
      </c>
      <c r="D5" s="74">
        <v>1894000</v>
      </c>
      <c r="E5" s="74">
        <v>1854000</v>
      </c>
      <c r="F5" s="74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7">
        <f t="shared" si="2"/>
        <v>2024</v>
      </c>
      <c r="B6" s="73">
        <v>348708.71420000005</v>
      </c>
      <c r="C6" s="74">
        <v>855000</v>
      </c>
      <c r="D6" s="74">
        <v>1877000</v>
      </c>
      <c r="E6" s="74">
        <v>1864000</v>
      </c>
      <c r="F6" s="74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7">
        <f t="shared" si="2"/>
        <v>2025</v>
      </c>
      <c r="B7" s="73">
        <v>347464.28600000002</v>
      </c>
      <c r="C7" s="74">
        <v>842000</v>
      </c>
      <c r="D7" s="74">
        <v>1858000</v>
      </c>
      <c r="E7" s="74">
        <v>1876000</v>
      </c>
      <c r="F7" s="74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7">
        <f t="shared" si="2"/>
        <v>2026</v>
      </c>
      <c r="B8" s="73">
        <v>344560.79200000002</v>
      </c>
      <c r="C8" s="74">
        <v>834000</v>
      </c>
      <c r="D8" s="74">
        <v>1838000</v>
      </c>
      <c r="E8" s="74">
        <v>1885000</v>
      </c>
      <c r="F8" s="74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7">
        <f t="shared" si="2"/>
        <v>2027</v>
      </c>
      <c r="B9" s="73">
        <v>341578.34</v>
      </c>
      <c r="C9" s="74">
        <v>829000</v>
      </c>
      <c r="D9" s="74">
        <v>1816000</v>
      </c>
      <c r="E9" s="74">
        <v>1893000</v>
      </c>
      <c r="F9" s="74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7">
        <f t="shared" si="2"/>
        <v>2028</v>
      </c>
      <c r="B10" s="73">
        <v>338493.33360000001</v>
      </c>
      <c r="C10" s="74">
        <v>827000</v>
      </c>
      <c r="D10" s="74">
        <v>1794000</v>
      </c>
      <c r="E10" s="74">
        <v>1899000</v>
      </c>
      <c r="F10" s="74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7">
        <f t="shared" si="2"/>
        <v>2029</v>
      </c>
      <c r="B11" s="73">
        <v>335308.54840000003</v>
      </c>
      <c r="C11" s="74">
        <v>826000</v>
      </c>
      <c r="D11" s="74">
        <v>1771000</v>
      </c>
      <c r="E11" s="74">
        <v>1901000</v>
      </c>
      <c r="F11" s="74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7">
        <f t="shared" si="2"/>
        <v>2030</v>
      </c>
      <c r="B12" s="73">
        <v>332026.76</v>
      </c>
      <c r="C12" s="74">
        <v>827000</v>
      </c>
      <c r="D12" s="74">
        <v>1749000</v>
      </c>
      <c r="E12" s="74">
        <v>1898000</v>
      </c>
      <c r="F12" s="74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7" t="str">
        <f t="shared" si="2"/>
        <v/>
      </c>
      <c r="B13" s="73">
        <v>930000</v>
      </c>
      <c r="C13" s="74">
        <v>1927000</v>
      </c>
      <c r="D13" s="74">
        <v>1769000</v>
      </c>
      <c r="E13" s="74">
        <v>1925000</v>
      </c>
      <c r="F13" s="74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1.1771134000000001E-2</v>
      </c>
    </row>
    <row r="4" spans="1:8" ht="15.75" customHeight="1" x14ac:dyDescent="0.25">
      <c r="B4" s="24" t="s">
        <v>7</v>
      </c>
      <c r="C4" s="75">
        <v>2.3169959212144292E-2</v>
      </c>
    </row>
    <row r="5" spans="1:8" ht="15.75" customHeight="1" x14ac:dyDescent="0.25">
      <c r="B5" s="24" t="s">
        <v>8</v>
      </c>
      <c r="C5" s="75">
        <v>0.15823738666893439</v>
      </c>
    </row>
    <row r="6" spans="1:8" ht="15.75" customHeight="1" x14ac:dyDescent="0.25">
      <c r="B6" s="24" t="s">
        <v>10</v>
      </c>
      <c r="C6" s="75">
        <v>0.18075952951642626</v>
      </c>
    </row>
    <row r="7" spans="1:8" ht="15.75" customHeight="1" x14ac:dyDescent="0.25">
      <c r="B7" s="24" t="s">
        <v>13</v>
      </c>
      <c r="C7" s="75">
        <v>0.26671714989605022</v>
      </c>
    </row>
    <row r="8" spans="1:8" ht="15.75" customHeight="1" x14ac:dyDescent="0.25">
      <c r="B8" s="24" t="s">
        <v>14</v>
      </c>
      <c r="C8" s="75">
        <v>2.5175396596664778E-3</v>
      </c>
    </row>
    <row r="9" spans="1:8" ht="15.75" customHeight="1" x14ac:dyDescent="0.25">
      <c r="B9" s="24" t="s">
        <v>27</v>
      </c>
      <c r="C9" s="75">
        <v>0.17944703756217803</v>
      </c>
    </row>
    <row r="10" spans="1:8" ht="15.75" customHeight="1" x14ac:dyDescent="0.25">
      <c r="B10" s="24" t="s">
        <v>15</v>
      </c>
      <c r="C10" s="75">
        <v>0.17738026348460023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7.1592633384855997E-2</v>
      </c>
      <c r="D14" s="75">
        <v>7.1592633384855997E-2</v>
      </c>
      <c r="E14" s="75">
        <v>4.4931708620148003E-2</v>
      </c>
      <c r="F14" s="75">
        <v>4.4931708620148003E-2</v>
      </c>
    </row>
    <row r="15" spans="1:8" ht="15.75" customHeight="1" x14ac:dyDescent="0.25">
      <c r="B15" s="24" t="s">
        <v>16</v>
      </c>
      <c r="C15" s="75">
        <v>0.30346898109092302</v>
      </c>
      <c r="D15" s="75">
        <v>0.30346898109092302</v>
      </c>
      <c r="E15" s="75">
        <v>0.148070964041671</v>
      </c>
      <c r="F15" s="75">
        <v>0.148070964041671</v>
      </c>
    </row>
    <row r="16" spans="1:8" ht="15.75" customHeight="1" x14ac:dyDescent="0.25">
      <c r="B16" s="24" t="s">
        <v>17</v>
      </c>
      <c r="C16" s="75">
        <v>1.89829101339473E-2</v>
      </c>
      <c r="D16" s="75">
        <v>1.89829101339473E-2</v>
      </c>
      <c r="E16" s="75">
        <v>2.36047912676411E-2</v>
      </c>
      <c r="F16" s="75">
        <v>2.36047912676411E-2</v>
      </c>
    </row>
    <row r="17" spans="1:8" ht="15.75" customHeight="1" x14ac:dyDescent="0.25">
      <c r="B17" s="24" t="s">
        <v>18</v>
      </c>
      <c r="C17" s="75">
        <v>9.9749012951647303E-4</v>
      </c>
      <c r="D17" s="75">
        <v>9.9749012951647303E-4</v>
      </c>
      <c r="E17" s="75">
        <v>5.4111468919393699E-3</v>
      </c>
      <c r="F17" s="75">
        <v>5.4111468919393699E-3</v>
      </c>
    </row>
    <row r="18" spans="1:8" ht="15.75" customHeight="1" x14ac:dyDescent="0.25">
      <c r="B18" s="24" t="s">
        <v>19</v>
      </c>
      <c r="C18" s="75">
        <v>1.5676868413309699E-6</v>
      </c>
      <c r="D18" s="75">
        <v>1.5676868413309699E-6</v>
      </c>
      <c r="E18" s="75">
        <v>1.2975161031203002E-5</v>
      </c>
      <c r="F18" s="75">
        <v>1.2975161031203002E-5</v>
      </c>
    </row>
    <row r="19" spans="1:8" ht="15.75" customHeight="1" x14ac:dyDescent="0.25">
      <c r="B19" s="24" t="s">
        <v>20</v>
      </c>
      <c r="C19" s="75">
        <v>2.0721851588838304E-2</v>
      </c>
      <c r="D19" s="75">
        <v>2.0721851588838304E-2</v>
      </c>
      <c r="E19" s="75">
        <v>4.5991883396571301E-2</v>
      </c>
      <c r="F19" s="75">
        <v>4.5991883396571301E-2</v>
      </c>
    </row>
    <row r="20" spans="1:8" ht="15.75" customHeight="1" x14ac:dyDescent="0.25">
      <c r="B20" s="24" t="s">
        <v>21</v>
      </c>
      <c r="C20" s="75">
        <v>3.8730522179850004E-3</v>
      </c>
      <c r="D20" s="75">
        <v>3.8730522179850004E-3</v>
      </c>
      <c r="E20" s="75">
        <v>3.5010070067752898E-2</v>
      </c>
      <c r="F20" s="75">
        <v>3.5010070067752898E-2</v>
      </c>
    </row>
    <row r="21" spans="1:8" ht="15.75" customHeight="1" x14ac:dyDescent="0.25">
      <c r="B21" s="24" t="s">
        <v>22</v>
      </c>
      <c r="C21" s="75">
        <v>0.102707222549281</v>
      </c>
      <c r="D21" s="75">
        <v>0.102707222549281</v>
      </c>
      <c r="E21" s="75">
        <v>0.34492975194860798</v>
      </c>
      <c r="F21" s="75">
        <v>0.34492975194860798</v>
      </c>
    </row>
    <row r="22" spans="1:8" ht="15.75" customHeight="1" x14ac:dyDescent="0.25">
      <c r="B22" s="24" t="s">
        <v>23</v>
      </c>
      <c r="C22" s="75">
        <v>0.47765429121781144</v>
      </c>
      <c r="D22" s="75">
        <v>0.47765429121781144</v>
      </c>
      <c r="E22" s="75">
        <v>0.35203670860463721</v>
      </c>
      <c r="F22" s="75">
        <v>0.35203670860463721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4.7699999999999992E-2</v>
      </c>
    </row>
    <row r="27" spans="1:8" ht="15.75" customHeight="1" x14ac:dyDescent="0.25">
      <c r="B27" s="24" t="s">
        <v>39</v>
      </c>
      <c r="C27" s="75">
        <v>1.8600000000000002E-2</v>
      </c>
    </row>
    <row r="28" spans="1:8" ht="15.75" customHeight="1" x14ac:dyDescent="0.25">
      <c r="B28" s="24" t="s">
        <v>40</v>
      </c>
      <c r="C28" s="75">
        <v>0.23170000000000002</v>
      </c>
    </row>
    <row r="29" spans="1:8" ht="15.75" customHeight="1" x14ac:dyDescent="0.25">
      <c r="B29" s="24" t="s">
        <v>41</v>
      </c>
      <c r="C29" s="75">
        <v>0.1396</v>
      </c>
    </row>
    <row r="30" spans="1:8" ht="15.75" customHeight="1" x14ac:dyDescent="0.25">
      <c r="B30" s="24" t="s">
        <v>42</v>
      </c>
      <c r="C30" s="75">
        <v>0.05</v>
      </c>
    </row>
    <row r="31" spans="1:8" ht="15.75" customHeight="1" x14ac:dyDescent="0.25">
      <c r="B31" s="24" t="s">
        <v>43</v>
      </c>
      <c r="C31" s="75">
        <v>6.9099999999999995E-2</v>
      </c>
    </row>
    <row r="32" spans="1:8" ht="15.75" customHeight="1" x14ac:dyDescent="0.25">
      <c r="B32" s="24" t="s">
        <v>44</v>
      </c>
      <c r="C32" s="75">
        <v>0.14699999999999999</v>
      </c>
    </row>
    <row r="33" spans="2:3" ht="15.75" customHeight="1" x14ac:dyDescent="0.25">
      <c r="B33" s="24" t="s">
        <v>45</v>
      </c>
      <c r="C33" s="75">
        <v>0.1244</v>
      </c>
    </row>
    <row r="34" spans="2:3" ht="15.75" customHeight="1" x14ac:dyDescent="0.25">
      <c r="B34" s="24" t="s">
        <v>46</v>
      </c>
      <c r="C34" s="75">
        <v>0.17190000000000003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0.5936617826617826</v>
      </c>
      <c r="D2" s="76">
        <v>0.5936617826617826</v>
      </c>
      <c r="E2" s="76">
        <v>0.55586462324393349</v>
      </c>
      <c r="F2" s="76">
        <v>0.43488814691151922</v>
      </c>
      <c r="G2" s="76">
        <v>0.39714545454545447</v>
      </c>
    </row>
    <row r="3" spans="1:15" ht="15.75" customHeight="1" x14ac:dyDescent="0.25">
      <c r="A3" s="5"/>
      <c r="B3" s="11" t="s">
        <v>118</v>
      </c>
      <c r="C3" s="76">
        <v>0.21533821733821734</v>
      </c>
      <c r="D3" s="76">
        <v>0.21533821733821734</v>
      </c>
      <c r="E3" s="76">
        <v>0.25313537675606645</v>
      </c>
      <c r="F3" s="76">
        <v>0.37411185308848077</v>
      </c>
      <c r="G3" s="76">
        <v>0.41185454545454542</v>
      </c>
    </row>
    <row r="4" spans="1:15" ht="15.75" customHeight="1" x14ac:dyDescent="0.25">
      <c r="A4" s="5"/>
      <c r="B4" s="11" t="s">
        <v>116</v>
      </c>
      <c r="C4" s="77">
        <v>0.1139668508287293</v>
      </c>
      <c r="D4" s="77">
        <v>0.1139668508287293</v>
      </c>
      <c r="E4" s="77">
        <v>0.11970506912442397</v>
      </c>
      <c r="F4" s="77">
        <v>0.1100274314214464</v>
      </c>
      <c r="G4" s="77">
        <v>0.10926385809312639</v>
      </c>
    </row>
    <row r="5" spans="1:15" ht="15.75" customHeight="1" x14ac:dyDescent="0.25">
      <c r="A5" s="5"/>
      <c r="B5" s="11" t="s">
        <v>119</v>
      </c>
      <c r="C5" s="77">
        <v>7.7033149171270729E-2</v>
      </c>
      <c r="D5" s="77">
        <v>7.7033149171270729E-2</v>
      </c>
      <c r="E5" s="77">
        <v>7.1294930875576035E-2</v>
      </c>
      <c r="F5" s="77">
        <v>8.0972568578553616E-2</v>
      </c>
      <c r="G5" s="77">
        <v>8.173614190687363E-2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0.7555392731535755</v>
      </c>
      <c r="D8" s="76">
        <v>0.7555392731535755</v>
      </c>
      <c r="E8" s="76">
        <v>0.7371951219512195</v>
      </c>
      <c r="F8" s="76">
        <v>0.71103110599078345</v>
      </c>
      <c r="G8" s="76">
        <v>0.72242041712403959</v>
      </c>
    </row>
    <row r="9" spans="1:15" ht="15.75" customHeight="1" x14ac:dyDescent="0.25">
      <c r="B9" s="7" t="s">
        <v>121</v>
      </c>
      <c r="C9" s="76">
        <v>0.2194607268464244</v>
      </c>
      <c r="D9" s="76">
        <v>0.2194607268464244</v>
      </c>
      <c r="E9" s="76">
        <v>0.2378048780487805</v>
      </c>
      <c r="F9" s="76">
        <v>0.26396889400921658</v>
      </c>
      <c r="G9" s="76">
        <v>0.2525795828759605</v>
      </c>
    </row>
    <row r="10" spans="1:15" ht="15.75" customHeight="1" x14ac:dyDescent="0.25">
      <c r="B10" s="7" t="s">
        <v>122</v>
      </c>
      <c r="C10" s="77">
        <v>0.02</v>
      </c>
      <c r="D10" s="77">
        <v>0.02</v>
      </c>
      <c r="E10" s="77">
        <v>0.02</v>
      </c>
      <c r="F10" s="77">
        <v>0.02</v>
      </c>
      <c r="G10" s="77">
        <v>0.02</v>
      </c>
    </row>
    <row r="11" spans="1:15" ht="15.75" customHeight="1" x14ac:dyDescent="0.25">
      <c r="B11" s="7" t="s">
        <v>123</v>
      </c>
      <c r="C11" s="77">
        <v>5.0000000000000001E-3</v>
      </c>
      <c r="D11" s="77">
        <v>5.0000000000000001E-3</v>
      </c>
      <c r="E11" s="77">
        <v>5.0000000000000001E-3</v>
      </c>
      <c r="F11" s="77">
        <v>5.0000000000000001E-3</v>
      </c>
      <c r="G11" s="77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0.55798007500000002</v>
      </c>
      <c r="D14" s="78">
        <v>0.52895796887199997</v>
      </c>
      <c r="E14" s="78">
        <v>0.52895796887199997</v>
      </c>
      <c r="F14" s="78">
        <v>0.31842903291500002</v>
      </c>
      <c r="G14" s="78">
        <v>0.31842903291500002</v>
      </c>
      <c r="H14" s="79">
        <v>0.38100000000000001</v>
      </c>
      <c r="I14" s="79">
        <v>0.38100000000000001</v>
      </c>
      <c r="J14" s="79">
        <v>0.38100000000000001</v>
      </c>
      <c r="K14" s="79">
        <v>0.38100000000000001</v>
      </c>
      <c r="L14" s="79">
        <v>0.216354337034</v>
      </c>
      <c r="M14" s="79">
        <v>0.23145092692700001</v>
      </c>
      <c r="N14" s="79">
        <v>0.2021701186565</v>
      </c>
      <c r="O14" s="79">
        <v>0.227267646336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0.32977227435062167</v>
      </c>
      <c r="D15" s="76">
        <f t="shared" si="0"/>
        <v>0.31261989495020009</v>
      </c>
      <c r="E15" s="76">
        <f t="shared" si="0"/>
        <v>0.31261989495020009</v>
      </c>
      <c r="F15" s="76">
        <f t="shared" si="0"/>
        <v>0.18819501109183609</v>
      </c>
      <c r="G15" s="76">
        <f t="shared" si="0"/>
        <v>0.18819501109183609</v>
      </c>
      <c r="H15" s="76">
        <f t="shared" si="0"/>
        <v>0.22517513107898496</v>
      </c>
      <c r="I15" s="76">
        <f t="shared" si="0"/>
        <v>0.22517513107898496</v>
      </c>
      <c r="J15" s="76">
        <f t="shared" si="0"/>
        <v>0.22517513107898496</v>
      </c>
      <c r="K15" s="76">
        <f t="shared" si="0"/>
        <v>0.22517513107898496</v>
      </c>
      <c r="L15" s="76">
        <f t="shared" si="0"/>
        <v>0.12786775905810457</v>
      </c>
      <c r="M15" s="76">
        <f t="shared" si="0"/>
        <v>0.13679000737307034</v>
      </c>
      <c r="N15" s="76">
        <f t="shared" si="0"/>
        <v>0.11948473220139458</v>
      </c>
      <c r="O15" s="76">
        <f t="shared" si="0"/>
        <v>0.13431764318561995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0.61899999999999999</v>
      </c>
      <c r="D2" s="77">
        <v>0.42299999999999999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0.18899999999999997</v>
      </c>
      <c r="D4" s="77">
        <v>0.33600000000000002</v>
      </c>
      <c r="E4" s="77">
        <v>0.8909999999999999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3.3000000000000029E-2</v>
      </c>
      <c r="D5" s="76">
        <f t="shared" ref="D5:G5" si="0">1-SUM(D2:D4)</f>
        <v>5.0999999999999934E-2</v>
      </c>
      <c r="E5" s="76">
        <f t="shared" si="0"/>
        <v>0.1090000000000001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0.22268000000000002</v>
      </c>
      <c r="D2" s="28">
        <v>0.21864</v>
      </c>
      <c r="E2" s="28">
        <v>0.21170999999999998</v>
      </c>
      <c r="F2" s="28">
        <v>0.20495999999999998</v>
      </c>
      <c r="G2" s="28">
        <v>0.19843</v>
      </c>
      <c r="H2" s="28">
        <v>0.19216</v>
      </c>
      <c r="I2" s="28">
        <v>0.18614999999999998</v>
      </c>
      <c r="J2" s="28">
        <v>0.18038000000000001</v>
      </c>
      <c r="K2" s="28">
        <v>0.17479</v>
      </c>
      <c r="L2" s="28">
        <v>0.16942000000000002</v>
      </c>
      <c r="M2" s="28">
        <v>0.1643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5.1550000000000006E-2</v>
      </c>
      <c r="D4" s="28">
        <v>5.2229999999999999E-2</v>
      </c>
      <c r="E4" s="28">
        <v>5.0629999999999994E-2</v>
      </c>
      <c r="F4" s="28">
        <v>4.9059999999999999E-2</v>
      </c>
      <c r="G4" s="28">
        <v>4.7539999999999999E-2</v>
      </c>
      <c r="H4" s="28">
        <v>4.6100000000000002E-2</v>
      </c>
      <c r="I4" s="28">
        <v>4.4720000000000003E-2</v>
      </c>
      <c r="J4" s="28">
        <v>4.3390000000000005E-2</v>
      </c>
      <c r="K4" s="28">
        <v>4.2089999999999995E-2</v>
      </c>
      <c r="L4" s="28">
        <v>4.0839999999999994E-2</v>
      </c>
      <c r="M4" s="28">
        <v>3.9649999999999998E-2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0.21336586085351592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0.22517513107898493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0.1298646463683249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0.77500000000000002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22.308</v>
      </c>
      <c r="D13" s="28">
        <v>21.579000000000001</v>
      </c>
      <c r="E13" s="28">
        <v>20.898</v>
      </c>
      <c r="F13" s="28">
        <v>21.138999999999999</v>
      </c>
      <c r="G13" s="28">
        <v>20.829000000000001</v>
      </c>
      <c r="H13" s="28">
        <v>19.965</v>
      </c>
      <c r="I13" s="28">
        <v>18.399999999999999</v>
      </c>
      <c r="J13" s="28">
        <v>19.411999999999999</v>
      </c>
      <c r="K13" s="28">
        <v>17.530999999999999</v>
      </c>
      <c r="L13" s="28">
        <v>18.061</v>
      </c>
      <c r="M13" s="28">
        <v>17.669</v>
      </c>
    </row>
    <row r="14" spans="1:13" x14ac:dyDescent="0.25">
      <c r="B14" s="16" t="s">
        <v>170</v>
      </c>
      <c r="C14" s="28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39.888859002919936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54.752071881275675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130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3.5873272177965982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1.4179964847227595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1.4179964847227595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1.4179964847227595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1.4179964847227595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17.435821108770003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17.435821108770003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0.36188471973576714</v>
      </c>
      <c r="E17" s="82" t="s">
        <v>201</v>
      </c>
    </row>
    <row r="18" spans="1:5" ht="15.9" customHeight="1" x14ac:dyDescent="0.25">
      <c r="A18" s="52" t="s">
        <v>173</v>
      </c>
      <c r="B18" s="81">
        <v>0.48700000000000004</v>
      </c>
      <c r="C18" s="81">
        <v>0.95</v>
      </c>
      <c r="D18" s="82">
        <v>3.0825652414531755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33.744034081912105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29.754851425928006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5.7056441979252872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25.164486250613059</v>
      </c>
      <c r="E24" s="82" t="s">
        <v>201</v>
      </c>
    </row>
    <row r="25" spans="1:5" ht="15.75" customHeight="1" x14ac:dyDescent="0.25">
      <c r="A25" s="52" t="s">
        <v>87</v>
      </c>
      <c r="B25" s="81">
        <v>0.59599999999999997</v>
      </c>
      <c r="C25" s="81">
        <v>0.95</v>
      </c>
      <c r="D25" s="82">
        <v>25.159538800922451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5.81612451526399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4.5516475651623685</v>
      </c>
      <c r="E27" s="82" t="s">
        <v>201</v>
      </c>
    </row>
    <row r="28" spans="1:5" ht="15.75" customHeight="1" x14ac:dyDescent="0.25">
      <c r="A28" s="52" t="s">
        <v>84</v>
      </c>
      <c r="B28" s="81">
        <v>0.74099999999999999</v>
      </c>
      <c r="C28" s="81">
        <v>0.95</v>
      </c>
      <c r="D28" s="82">
        <v>0.82023975810103378</v>
      </c>
      <c r="E28" s="82" t="s">
        <v>201</v>
      </c>
    </row>
    <row r="29" spans="1:5" ht="15.75" customHeight="1" x14ac:dyDescent="0.25">
      <c r="A29" s="52" t="s">
        <v>58</v>
      </c>
      <c r="B29" s="81">
        <v>0.48700000000000004</v>
      </c>
      <c r="C29" s="81">
        <v>0.95</v>
      </c>
      <c r="D29" s="82">
        <v>72.244943512455777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183.81916872728416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183.81916872728416</v>
      </c>
      <c r="E31" s="82" t="s">
        <v>201</v>
      </c>
    </row>
    <row r="32" spans="1:5" ht="15.75" customHeight="1" x14ac:dyDescent="0.25">
      <c r="A32" s="52" t="s">
        <v>28</v>
      </c>
      <c r="B32" s="81">
        <v>0.99</v>
      </c>
      <c r="C32" s="81">
        <v>0.95</v>
      </c>
      <c r="D32" s="82">
        <v>0.71154246388970954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0.74199999999999999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0.81900000000000006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0.88900000000000001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0.50700000000000001</v>
      </c>
      <c r="C38" s="81">
        <v>0.95</v>
      </c>
      <c r="D38" s="82">
        <v>2.3809509598476479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0.74087971680213383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2020-06-17T04:29:34Z</dcterms:modified>
</cp:coreProperties>
</file>