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433412D2-76E9-49FF-9EB6-5B3BAF300A52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8" i="2"/>
  <c r="A30" i="2"/>
  <c r="A14" i="2"/>
  <c r="A15" i="2"/>
  <c r="A37" i="2"/>
  <c r="A17" i="2"/>
  <c r="A40" i="2"/>
  <c r="A36" i="2"/>
  <c r="A32" i="2"/>
  <c r="A28" i="2"/>
  <c r="A35" i="2"/>
  <c r="A31" i="2"/>
  <c r="A27" i="2"/>
  <c r="A23" i="2"/>
  <c r="A19" i="2"/>
  <c r="G16" i="2"/>
  <c r="H16" i="2"/>
  <c r="I16" i="2" s="1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17" i="2"/>
  <c r="I40" i="2"/>
  <c r="I20" i="2"/>
  <c r="I21" i="2"/>
  <c r="I19" i="2"/>
  <c r="I22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G5" i="2"/>
  <c r="G6" i="2"/>
  <c r="G7" i="2"/>
  <c r="G8" i="2"/>
  <c r="I8" i="2"/>
  <c r="G9" i="2"/>
  <c r="G10" i="2"/>
  <c r="I10" i="2" s="1"/>
  <c r="G11" i="2"/>
  <c r="I11" i="2" s="1"/>
  <c r="G12" i="2"/>
  <c r="G13" i="2"/>
  <c r="G14" i="2"/>
  <c r="G15" i="2"/>
  <c r="G2" i="2"/>
  <c r="I2" i="2" s="1"/>
  <c r="I13" i="2" l="1"/>
  <c r="I6" i="2"/>
  <c r="C6" i="51"/>
  <c r="A21" i="2"/>
  <c r="A16" i="2"/>
  <c r="I12" i="2"/>
  <c r="I5" i="2"/>
  <c r="I3" i="2"/>
  <c r="C8" i="51"/>
  <c r="A39" i="2"/>
  <c r="A25" i="2"/>
  <c r="A18" i="2"/>
  <c r="I4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<sst xmlns="http://schemas.openxmlformats.org/spreadsheetml/2006/main" count="1097" uniqueCount="272">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</sst>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11611445</v>
      </c>
    </row>
    <row r="8" spans="1:3" ht="15" customHeight="1" x14ac:dyDescent="0.25">
      <c r="B8" s="7" t="s">
        <v>106</v>
      </c>
      <c r="C8" s="66">
        <v>7.8E-2</v>
      </c>
    </row>
    <row r="9" spans="1:3" ht="15" customHeight="1" x14ac:dyDescent="0.25">
      <c r="B9" s="9" t="s">
        <v>107</v>
      </c>
      <c r="C9" s="67">
        <v>1.24E-2</v>
      </c>
    </row>
    <row r="10" spans="1:3" ht="15" customHeight="1" x14ac:dyDescent="0.25">
      <c r="B10" s="9" t="s">
        <v>105</v>
      </c>
      <c r="C10" s="67">
        <v>0.71803596496582001</v>
      </c>
    </row>
    <row r="11" spans="1:3" ht="15" customHeight="1" x14ac:dyDescent="0.25">
      <c r="B11" s="7" t="s">
        <v>108</v>
      </c>
      <c r="C11" s="66">
        <v>0.84299999999999997</v>
      </c>
    </row>
    <row r="12" spans="1:3" ht="15" customHeight="1" x14ac:dyDescent="0.25">
      <c r="B12" s="7" t="s">
        <v>109</v>
      </c>
      <c r="C12" s="66">
        <v>0.64</v>
      </c>
    </row>
    <row r="13" spans="1:3" ht="15" customHeight="1" x14ac:dyDescent="0.25">
      <c r="B13" s="7" t="s">
        <v>110</v>
      </c>
      <c r="C13" s="66">
        <v>0.48499999999999999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0.11019999999999999</v>
      </c>
    </row>
    <row r="24" spans="1:3" ht="15" customHeight="1" x14ac:dyDescent="0.25">
      <c r="B24" s="20" t="s">
        <v>102</v>
      </c>
      <c r="C24" s="67">
        <v>0.46769999999999995</v>
      </c>
    </row>
    <row r="25" spans="1:3" ht="15" customHeight="1" x14ac:dyDescent="0.25">
      <c r="B25" s="20" t="s">
        <v>103</v>
      </c>
      <c r="C25" s="67">
        <v>0.34789999999999999</v>
      </c>
    </row>
    <row r="26" spans="1:3" ht="15" customHeight="1" x14ac:dyDescent="0.25">
      <c r="B26" s="20" t="s">
        <v>104</v>
      </c>
      <c r="C26" s="67">
        <v>7.4200000000000002E-2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0.29600000000000004</v>
      </c>
    </row>
    <row r="30" spans="1:3" ht="14.25" customHeight="1" x14ac:dyDescent="0.25">
      <c r="B30" s="30" t="s">
        <v>76</v>
      </c>
      <c r="C30" s="69">
        <v>9.6999999999999989E-2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0.47399999999999998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13.6</v>
      </c>
    </row>
    <row r="38" spans="1:5" ht="15" customHeight="1" x14ac:dyDescent="0.25">
      <c r="B38" s="16" t="s">
        <v>91</v>
      </c>
      <c r="C38" s="71">
        <v>22.2</v>
      </c>
      <c r="D38" s="17"/>
      <c r="E38" s="18"/>
    </row>
    <row r="39" spans="1:5" ht="15" customHeight="1" x14ac:dyDescent="0.25">
      <c r="B39" s="16" t="s">
        <v>90</v>
      </c>
      <c r="C39" s="71">
        <v>28.1</v>
      </c>
      <c r="D39" s="17"/>
      <c r="E39" s="17"/>
    </row>
    <row r="40" spans="1:5" ht="15" customHeight="1" x14ac:dyDescent="0.25">
      <c r="B40" s="16" t="s">
        <v>171</v>
      </c>
      <c r="C40" s="71">
        <v>1.1399999999999999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3.32E-2</v>
      </c>
      <c r="D45" s="17"/>
    </row>
    <row r="46" spans="1:5" ht="15.75" customHeight="1" x14ac:dyDescent="0.25">
      <c r="B46" s="16" t="s">
        <v>11</v>
      </c>
      <c r="C46" s="67">
        <v>0.11560000000000001</v>
      </c>
      <c r="D46" s="17"/>
    </row>
    <row r="47" spans="1:5" ht="15.75" customHeight="1" x14ac:dyDescent="0.25">
      <c r="B47" s="16" t="s">
        <v>12</v>
      </c>
      <c r="C47" s="67">
        <v>0.3024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0.54879999999999995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1.2432522714099974</v>
      </c>
      <c r="D51" s="17"/>
    </row>
    <row r="52" spans="1:4" ht="15" customHeight="1" x14ac:dyDescent="0.25">
      <c r="B52" s="16" t="s">
        <v>125</v>
      </c>
      <c r="C52" s="72">
        <v>1.74063907477</v>
      </c>
    </row>
    <row r="53" spans="1:4" ht="15.75" customHeight="1" x14ac:dyDescent="0.25">
      <c r="B53" s="16" t="s">
        <v>126</v>
      </c>
      <c r="C53" s="72">
        <v>1.74063907477</v>
      </c>
    </row>
    <row r="54" spans="1:4" ht="15.75" customHeight="1" x14ac:dyDescent="0.25">
      <c r="B54" s="16" t="s">
        <v>127</v>
      </c>
      <c r="C54" s="72">
        <v>1.2704069447799899</v>
      </c>
    </row>
    <row r="55" spans="1:4" ht="15.75" customHeight="1" x14ac:dyDescent="0.25">
      <c r="B55" s="16" t="s">
        <v>128</v>
      </c>
      <c r="C55" s="72">
        <v>1.2704069447799899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0.51323135029597089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 x14ac:dyDescent="0.25">
      <c r="A3" s="3" t="s">
        <v>65</v>
      </c>
      <c r="B3" s="26">
        <f>frac_mam_1month * 2.6</f>
        <v>0.12219999480000003</v>
      </c>
      <c r="C3" s="26">
        <f>frac_mam_1_5months * 2.6</f>
        <v>0.12219999480000003</v>
      </c>
      <c r="D3" s="26">
        <f>frac_mam_6_11months * 2.6</f>
        <v>0.12219999480000003</v>
      </c>
      <c r="E3" s="26">
        <f>frac_mam_12_23months * 2.6</f>
        <v>0.12219999480000003</v>
      </c>
      <c r="F3" s="26">
        <f>frac_mam_24_59months * 2.6</f>
        <v>0.12219999480000003</v>
      </c>
    </row>
    <row r="4" spans="1:6" ht="15.75" customHeight="1" x14ac:dyDescent="0.25">
      <c r="A4" s="3" t="s">
        <v>66</v>
      </c>
      <c r="B4" s="26">
        <f>frac_sam_1month * 2.6</f>
        <v>6.2400002600000011E-2</v>
      </c>
      <c r="C4" s="26">
        <f>frac_sam_1_5months * 2.6</f>
        <v>6.2400002600000011E-2</v>
      </c>
      <c r="D4" s="26">
        <f>frac_sam_6_11months * 2.6</f>
        <v>6.2400002600000011E-2</v>
      </c>
      <c r="E4" s="26">
        <f>frac_sam_12_23months * 2.6</f>
        <v>6.2400002600000011E-2</v>
      </c>
      <c r="F4" s="26">
        <f>frac_sam_24_59months * 2.6</f>
        <v>6.2400002600000011E-2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7.8E-2</v>
      </c>
      <c r="E2" s="87">
        <f>food_insecure</f>
        <v>7.8E-2</v>
      </c>
      <c r="F2" s="87">
        <f>food_insecure</f>
        <v>7.8E-2</v>
      </c>
      <c r="G2" s="87">
        <f>food_insecure</f>
        <v>7.8E-2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7.8E-2</v>
      </c>
      <c r="F5" s="87">
        <f>food_insecure</f>
        <v>7.8E-2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4.7817395054230667E-2</v>
      </c>
      <c r="D7" s="87">
        <f>diarrhoea_1_5mo/26</f>
        <v>6.6947656721923071E-2</v>
      </c>
      <c r="E7" s="87">
        <f>diarrhoea_6_11mo/26</f>
        <v>6.6947656721923071E-2</v>
      </c>
      <c r="F7" s="87">
        <f>diarrhoea_12_23mo/26</f>
        <v>4.8861805568461154E-2</v>
      </c>
      <c r="G7" s="87">
        <f>diarrhoea_24_59mo/26</f>
        <v>4.8861805568461154E-2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7.8E-2</v>
      </c>
      <c r="F8" s="87">
        <f>food_insecure</f>
        <v>7.8E-2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0.64</v>
      </c>
      <c r="E9" s="87">
        <f>IF(ISBLANK(comm_deliv), frac_children_health_facility,1)</f>
        <v>0.64</v>
      </c>
      <c r="F9" s="87">
        <f>IF(ISBLANK(comm_deliv), frac_children_health_facility,1)</f>
        <v>0.64</v>
      </c>
      <c r="G9" s="87">
        <f>IF(ISBLANK(comm_deliv), frac_children_health_facility,1)</f>
        <v>0.64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4.7817395054230667E-2</v>
      </c>
      <c r="D11" s="87">
        <f>diarrhoea_1_5mo/26</f>
        <v>6.6947656721923071E-2</v>
      </c>
      <c r="E11" s="87">
        <f>diarrhoea_6_11mo/26</f>
        <v>6.6947656721923071E-2</v>
      </c>
      <c r="F11" s="87">
        <f>diarrhoea_12_23mo/26</f>
        <v>4.8861805568461154E-2</v>
      </c>
      <c r="G11" s="87">
        <f>diarrhoea_24_59mo/26</f>
        <v>4.8861805568461154E-2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7.8E-2</v>
      </c>
      <c r="I14" s="87">
        <f>food_insecure</f>
        <v>7.8E-2</v>
      </c>
      <c r="J14" s="87">
        <f>food_insecure</f>
        <v>7.8E-2</v>
      </c>
      <c r="K14" s="87">
        <f>food_insecure</f>
        <v>7.8E-2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0.84299999999999997</v>
      </c>
      <c r="I17" s="87">
        <f>frac_PW_health_facility</f>
        <v>0.84299999999999997</v>
      </c>
      <c r="J17" s="87">
        <f>frac_PW_health_facility</f>
        <v>0.84299999999999997</v>
      </c>
      <c r="K17" s="87">
        <f>frac_PW_health_facility</f>
        <v>0.84299999999999997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1.24E-2</v>
      </c>
      <c r="I18" s="87">
        <f>frac_malaria_risk</f>
        <v>1.24E-2</v>
      </c>
      <c r="J18" s="87">
        <f>frac_malaria_risk</f>
        <v>1.24E-2</v>
      </c>
      <c r="K18" s="87">
        <f>frac_malaria_risk</f>
        <v>1.24E-2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0.48499999999999999</v>
      </c>
      <c r="M23" s="87">
        <f>famplan_unmet_need</f>
        <v>0.48499999999999999</v>
      </c>
      <c r="N23" s="87">
        <f>famplan_unmet_need</f>
        <v>0.48499999999999999</v>
      </c>
      <c r="O23" s="87">
        <f>famplan_unmet_need</f>
        <v>0.48499999999999999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0.14278094806060809</v>
      </c>
      <c r="M24" s="87">
        <f>(1-food_insecure)*(0.49)+food_insecure*(0.7)</f>
        <v>0.50638000000000005</v>
      </c>
      <c r="N24" s="87">
        <f>(1-food_insecure)*(0.49)+food_insecure*(0.7)</f>
        <v>0.50638000000000005</v>
      </c>
      <c r="O24" s="87">
        <f>(1-food_insecure)*(0.49)+food_insecure*(0.7)</f>
        <v>0.50638000000000005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6.1191834883117746E-2</v>
      </c>
      <c r="M25" s="87">
        <f>(1-food_insecure)*(0.21)+food_insecure*(0.3)</f>
        <v>0.21702000000000002</v>
      </c>
      <c r="N25" s="87">
        <f>(1-food_insecure)*(0.21)+food_insecure*(0.3)</f>
        <v>0.21702000000000002</v>
      </c>
      <c r="O25" s="87">
        <f>(1-food_insecure)*(0.21)+food_insecure*(0.3)</f>
        <v>0.21702000000000002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7.7991252090454197E-2</v>
      </c>
      <c r="M26" s="87">
        <f>(1-food_insecure)*(0.3)</f>
        <v>0.27660000000000001</v>
      </c>
      <c r="N26" s="87">
        <f>(1-food_insecure)*(0.3)</f>
        <v>0.27660000000000001</v>
      </c>
      <c r="O26" s="87">
        <f>(1-food_insecure)*(0.3)</f>
        <v>0.27660000000000001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0.71803596496582001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1.24E-2</v>
      </c>
      <c r="D33" s="87">
        <f t="shared" si="3"/>
        <v>1.24E-2</v>
      </c>
      <c r="E33" s="87">
        <f t="shared" si="3"/>
        <v>1.24E-2</v>
      </c>
      <c r="F33" s="87">
        <f t="shared" si="3"/>
        <v>1.24E-2</v>
      </c>
      <c r="G33" s="87">
        <f t="shared" si="3"/>
        <v>1.24E-2</v>
      </c>
      <c r="H33" s="87">
        <f t="shared" si="3"/>
        <v>1.24E-2</v>
      </c>
      <c r="I33" s="87">
        <f t="shared" si="3"/>
        <v>1.24E-2</v>
      </c>
      <c r="J33" s="87">
        <f t="shared" si="3"/>
        <v>1.24E-2</v>
      </c>
      <c r="K33" s="87">
        <f t="shared" si="3"/>
        <v>1.24E-2</v>
      </c>
      <c r="L33" s="87">
        <f t="shared" si="3"/>
        <v>1.24E-2</v>
      </c>
      <c r="M33" s="87">
        <f t="shared" si="3"/>
        <v>1.24E-2</v>
      </c>
      <c r="N33" s="87">
        <f t="shared" si="3"/>
        <v>1.24E-2</v>
      </c>
      <c r="O33" s="87">
        <f t="shared" si="3"/>
        <v>1.24E-2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2440233.5320000001</v>
      </c>
      <c r="C2" s="74">
        <v>5003000</v>
      </c>
      <c r="D2" s="74">
        <v>9535000</v>
      </c>
      <c r="E2" s="74">
        <v>1279000</v>
      </c>
      <c r="F2" s="74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2835776.0880958778</v>
      </c>
      <c r="I2" s="22">
        <f>G2-H2</f>
        <v>14472223.911904123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2447463.9276000001</v>
      </c>
      <c r="C3" s="74">
        <v>5039000</v>
      </c>
      <c r="D3" s="74">
        <v>9611000</v>
      </c>
      <c r="E3" s="74">
        <v>1264000</v>
      </c>
      <c r="F3" s="74">
        <v>1464000</v>
      </c>
      <c r="G3" s="22">
        <f t="shared" si="0"/>
        <v>17378000</v>
      </c>
      <c r="H3" s="22">
        <f t="shared" si="1"/>
        <v>2844178.473638522</v>
      </c>
      <c r="I3" s="22">
        <f t="shared" ref="I3:I15" si="3">G3-H3</f>
        <v>14533821.526361478</v>
      </c>
    </row>
    <row r="4" spans="1:9" ht="15.75" customHeight="1" x14ac:dyDescent="0.25">
      <c r="A4" s="7">
        <f t="shared" si="2"/>
        <v>2022</v>
      </c>
      <c r="B4" s="73">
        <v>2453857.2288000002</v>
      </c>
      <c r="C4" s="74">
        <v>5089000</v>
      </c>
      <c r="D4" s="74">
        <v>9660000</v>
      </c>
      <c r="E4" s="74">
        <v>1250000</v>
      </c>
      <c r="F4" s="74">
        <v>1434000</v>
      </c>
      <c r="G4" s="22">
        <f t="shared" si="0"/>
        <v>17433000</v>
      </c>
      <c r="H4" s="22">
        <f t="shared" si="1"/>
        <v>2851608.0783993807</v>
      </c>
      <c r="I4" s="22">
        <f t="shared" si="3"/>
        <v>14581391.921600619</v>
      </c>
    </row>
    <row r="5" spans="1:9" ht="15.75" customHeight="1" x14ac:dyDescent="0.25">
      <c r="A5" s="7">
        <f t="shared" si="2"/>
        <v>2023</v>
      </c>
      <c r="B5" s="73">
        <v>2459349.7612000001</v>
      </c>
      <c r="C5" s="74">
        <v>5149000</v>
      </c>
      <c r="D5" s="74">
        <v>9693000</v>
      </c>
      <c r="E5" s="74">
        <v>1236000</v>
      </c>
      <c r="F5" s="74">
        <v>1401000</v>
      </c>
      <c r="G5" s="22">
        <f t="shared" si="0"/>
        <v>17479000</v>
      </c>
      <c r="H5" s="22">
        <f t="shared" si="1"/>
        <v>2857990.9068618049</v>
      </c>
      <c r="I5" s="22">
        <f t="shared" si="3"/>
        <v>14621009.093138196</v>
      </c>
    </row>
    <row r="6" spans="1:9" ht="15.75" customHeight="1" x14ac:dyDescent="0.25">
      <c r="A6" s="7">
        <f t="shared" si="2"/>
        <v>2024</v>
      </c>
      <c r="B6" s="73">
        <v>2463902.1328000003</v>
      </c>
      <c r="C6" s="74">
        <v>5209000</v>
      </c>
      <c r="D6" s="74">
        <v>9722000</v>
      </c>
      <c r="E6" s="74">
        <v>1217000</v>
      </c>
      <c r="F6" s="74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 x14ac:dyDescent="0.25">
      <c r="A7" s="7">
        <f t="shared" si="2"/>
        <v>2025</v>
      </c>
      <c r="B7" s="73">
        <v>2467435.0499999998</v>
      </c>
      <c r="C7" s="74">
        <v>5265000</v>
      </c>
      <c r="D7" s="74">
        <v>9761000</v>
      </c>
      <c r="E7" s="74">
        <v>1193000</v>
      </c>
      <c r="F7" s="74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 x14ac:dyDescent="0.25">
      <c r="A8" s="7">
        <f t="shared" si="2"/>
        <v>2026</v>
      </c>
      <c r="B8" s="73">
        <v>2472057.7889999999</v>
      </c>
      <c r="C8" s="74">
        <v>5316000</v>
      </c>
      <c r="D8" s="74">
        <v>9814000</v>
      </c>
      <c r="E8" s="74">
        <v>1162000</v>
      </c>
      <c r="F8" s="74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 x14ac:dyDescent="0.25">
      <c r="A9" s="7">
        <f t="shared" si="2"/>
        <v>2027</v>
      </c>
      <c r="B9" s="73">
        <v>2475670.8480000007</v>
      </c>
      <c r="C9" s="74">
        <v>5362000</v>
      </c>
      <c r="D9" s="74">
        <v>9874000</v>
      </c>
      <c r="E9" s="74">
        <v>1125000</v>
      </c>
      <c r="F9" s="74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 x14ac:dyDescent="0.25">
      <c r="A10" s="7">
        <f t="shared" si="2"/>
        <v>2028</v>
      </c>
      <c r="B10" s="73">
        <v>2478303.7290000003</v>
      </c>
      <c r="C10" s="74">
        <v>5405000</v>
      </c>
      <c r="D10" s="74">
        <v>9942000</v>
      </c>
      <c r="E10" s="74">
        <v>1086000</v>
      </c>
      <c r="F10" s="74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 x14ac:dyDescent="0.25">
      <c r="A11" s="7">
        <f t="shared" si="2"/>
        <v>2029</v>
      </c>
      <c r="B11" s="73">
        <v>2479924.9200000004</v>
      </c>
      <c r="C11" s="74">
        <v>5446000</v>
      </c>
      <c r="D11" s="74">
        <v>10016000</v>
      </c>
      <c r="E11" s="74">
        <v>1050000</v>
      </c>
      <c r="F11" s="74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 x14ac:dyDescent="0.25">
      <c r="A12" s="7">
        <f t="shared" si="2"/>
        <v>2030</v>
      </c>
      <c r="B12" s="73">
        <v>2480485.02</v>
      </c>
      <c r="C12" s="74">
        <v>5488000</v>
      </c>
      <c r="D12" s="74">
        <v>10096000</v>
      </c>
      <c r="E12" s="74">
        <v>1022000</v>
      </c>
      <c r="F12" s="74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 x14ac:dyDescent="0.25">
      <c r="A13" s="7" t="str">
        <f t="shared" si="2"/>
        <v/>
      </c>
      <c r="B13" s="73">
        <v>4978000</v>
      </c>
      <c r="C13" s="74">
        <v>9440000</v>
      </c>
      <c r="D13" s="74">
        <v>1298000</v>
      </c>
      <c r="E13" s="74">
        <v>1512000</v>
      </c>
      <c r="F13" s="74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7.1869407499999989E-3</v>
      </c>
    </row>
    <row r="4" spans="1:8" ht="15.75" customHeight="1" x14ac:dyDescent="0.25">
      <c r="B4" s="24" t="s">
        <v>7</v>
      </c>
      <c r="C4" s="75">
        <v>0.3053517341184015</v>
      </c>
    </row>
    <row r="5" spans="1:8" ht="15.75" customHeight="1" x14ac:dyDescent="0.25">
      <c r="B5" s="24" t="s">
        <v>8</v>
      </c>
      <c r="C5" s="75">
        <v>0.10356476622457293</v>
      </c>
    </row>
    <row r="6" spans="1:8" ht="15.75" customHeight="1" x14ac:dyDescent="0.25">
      <c r="B6" s="24" t="s">
        <v>10</v>
      </c>
      <c r="C6" s="75">
        <v>9.8936990421567561E-2</v>
      </c>
    </row>
    <row r="7" spans="1:8" ht="15.75" customHeight="1" x14ac:dyDescent="0.25">
      <c r="B7" s="24" t="s">
        <v>13</v>
      </c>
      <c r="C7" s="75">
        <v>0.21422055041185575</v>
      </c>
    </row>
    <row r="8" spans="1:8" ht="15.75" customHeight="1" x14ac:dyDescent="0.25">
      <c r="B8" s="24" t="s">
        <v>14</v>
      </c>
      <c r="C8" s="75">
        <v>2.8058345657898122E-3</v>
      </c>
    </row>
    <row r="9" spans="1:8" ht="15.75" customHeight="1" x14ac:dyDescent="0.25">
      <c r="B9" s="24" t="s">
        <v>27</v>
      </c>
      <c r="C9" s="75">
        <v>0.13782855009370001</v>
      </c>
    </row>
    <row r="10" spans="1:8" ht="15.75" customHeight="1" x14ac:dyDescent="0.25">
      <c r="B10" s="24" t="s">
        <v>15</v>
      </c>
      <c r="C10" s="75">
        <v>0.13010463341411238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0.10115077950961099</v>
      </c>
      <c r="D14" s="75">
        <v>0.10115077950961099</v>
      </c>
      <c r="E14" s="75">
        <v>0.101743836808162</v>
      </c>
      <c r="F14" s="75">
        <v>0.101743836808162</v>
      </c>
    </row>
    <row r="15" spans="1:8" ht="15.75" customHeight="1" x14ac:dyDescent="0.25">
      <c r="B15" s="24" t="s">
        <v>16</v>
      </c>
      <c r="C15" s="75">
        <v>0.33825956073925395</v>
      </c>
      <c r="D15" s="75">
        <v>0.33825956073925395</v>
      </c>
      <c r="E15" s="75">
        <v>0.24361691001637703</v>
      </c>
      <c r="F15" s="75">
        <v>0.24361691001637703</v>
      </c>
    </row>
    <row r="16" spans="1:8" ht="15.75" customHeight="1" x14ac:dyDescent="0.25">
      <c r="B16" s="24" t="s">
        <v>17</v>
      </c>
      <c r="C16" s="75">
        <v>4.4028382540668008E-2</v>
      </c>
      <c r="D16" s="75">
        <v>4.4028382540668008E-2</v>
      </c>
      <c r="E16" s="75">
        <v>4.7108690265455902E-2</v>
      </c>
      <c r="F16" s="75">
        <v>4.7108690265455902E-2</v>
      </c>
    </row>
    <row r="17" spans="1:8" ht="15.75" customHeight="1" x14ac:dyDescent="0.25">
      <c r="B17" s="24" t="s">
        <v>18</v>
      </c>
      <c r="C17" s="75">
        <v>4.3856923831220099E-3</v>
      </c>
      <c r="D17" s="75">
        <v>4.3856923831220099E-3</v>
      </c>
      <c r="E17" s="75">
        <v>4.7023585826398004E-3</v>
      </c>
      <c r="F17" s="75">
        <v>4.7023585826398004E-3</v>
      </c>
    </row>
    <row r="18" spans="1:8" ht="15.75" customHeight="1" x14ac:dyDescent="0.25">
      <c r="B18" s="24" t="s">
        <v>19</v>
      </c>
      <c r="C18" s="75">
        <v>1.1421760252788301E-4</v>
      </c>
      <c r="D18" s="75">
        <v>1.1421760252788301E-4</v>
      </c>
      <c r="E18" s="75">
        <v>2.1003736412545499E-4</v>
      </c>
      <c r="F18" s="75">
        <v>2.1003736412545499E-4</v>
      </c>
    </row>
    <row r="19" spans="1:8" ht="15.75" customHeight="1" x14ac:dyDescent="0.25">
      <c r="B19" s="24" t="s">
        <v>20</v>
      </c>
      <c r="C19" s="75">
        <v>7.9717422588668901E-4</v>
      </c>
      <c r="D19" s="75">
        <v>7.9717422588668901E-4</v>
      </c>
      <c r="E19" s="75">
        <v>3.2230807928083997E-4</v>
      </c>
      <c r="F19" s="75">
        <v>3.2230807928083997E-4</v>
      </c>
    </row>
    <row r="20" spans="1:8" ht="15.75" customHeight="1" x14ac:dyDescent="0.25">
      <c r="B20" s="24" t="s">
        <v>21</v>
      </c>
      <c r="C20" s="75">
        <v>1.5261999931695101E-2</v>
      </c>
      <c r="D20" s="75">
        <v>1.5261999931695101E-2</v>
      </c>
      <c r="E20" s="75">
        <v>1.95803416790102E-2</v>
      </c>
      <c r="F20" s="75">
        <v>1.95803416790102E-2</v>
      </c>
    </row>
    <row r="21" spans="1:8" ht="15.75" customHeight="1" x14ac:dyDescent="0.25">
      <c r="B21" s="24" t="s">
        <v>22</v>
      </c>
      <c r="C21" s="75">
        <v>5.5101112441923103E-2</v>
      </c>
      <c r="D21" s="75">
        <v>5.5101112441923103E-2</v>
      </c>
      <c r="E21" s="75">
        <v>0.152983179367078</v>
      </c>
      <c r="F21" s="75">
        <v>0.152983179367078</v>
      </c>
    </row>
    <row r="22" spans="1:8" ht="15.75" customHeight="1" x14ac:dyDescent="0.25">
      <c r="B22" s="24" t="s">
        <v>23</v>
      </c>
      <c r="C22" s="75">
        <v>0.4409010806253123</v>
      </c>
      <c r="D22" s="75">
        <v>0.4409010806253123</v>
      </c>
      <c r="E22" s="75">
        <v>0.42973233783787079</v>
      </c>
      <c r="F22" s="75">
        <v>0.42973233783787079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4.4400000000000002E-2</v>
      </c>
    </row>
    <row r="27" spans="1:8" ht="15.75" customHeight="1" x14ac:dyDescent="0.25">
      <c r="B27" s="24" t="s">
        <v>39</v>
      </c>
      <c r="C27" s="75">
        <v>4.8600000000000004E-2</v>
      </c>
    </row>
    <row r="28" spans="1:8" ht="15.75" customHeight="1" x14ac:dyDescent="0.25">
      <c r="B28" s="24" t="s">
        <v>40</v>
      </c>
      <c r="C28" s="75">
        <v>0.1646</v>
      </c>
    </row>
    <row r="29" spans="1:8" ht="15.75" customHeight="1" x14ac:dyDescent="0.25">
      <c r="B29" s="24" t="s">
        <v>41</v>
      </c>
      <c r="C29" s="75">
        <v>0.20370000000000002</v>
      </c>
    </row>
    <row r="30" spans="1:8" ht="15.75" customHeight="1" x14ac:dyDescent="0.25">
      <c r="B30" s="24" t="s">
        <v>42</v>
      </c>
      <c r="C30" s="75">
        <v>4.3400000000000001E-2</v>
      </c>
    </row>
    <row r="31" spans="1:8" ht="15.75" customHeight="1" x14ac:dyDescent="0.25">
      <c r="B31" s="24" t="s">
        <v>43</v>
      </c>
      <c r="C31" s="75">
        <v>9.7599999999999992E-2</v>
      </c>
    </row>
    <row r="32" spans="1:8" ht="15.75" customHeight="1" x14ac:dyDescent="0.25">
      <c r="B32" s="24" t="s">
        <v>44</v>
      </c>
      <c r="C32" s="75">
        <v>4.3299999999999998E-2</v>
      </c>
    </row>
    <row r="33" spans="2:3" ht="15.75" customHeight="1" x14ac:dyDescent="0.25">
      <c r="B33" s="24" t="s">
        <v>45</v>
      </c>
      <c r="C33" s="75">
        <v>0.2414</v>
      </c>
    </row>
    <row r="34" spans="2:3" ht="15.75" customHeight="1" x14ac:dyDescent="0.25">
      <c r="B34" s="24" t="s">
        <v>46</v>
      </c>
      <c r="C34" s="75">
        <v>0.113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0.49949998500000004</v>
      </c>
      <c r="D2" s="76">
        <v>0.49949998500000004</v>
      </c>
      <c r="E2" s="76">
        <v>0.49969426737456252</v>
      </c>
      <c r="F2" s="76">
        <v>0.38596679338865836</v>
      </c>
      <c r="G2" s="76">
        <v>0.38623468227891156</v>
      </c>
    </row>
    <row r="3" spans="1:15" ht="15.75" customHeight="1" x14ac:dyDescent="0.25">
      <c r="A3" s="5"/>
      <c r="B3" s="11" t="s">
        <v>118</v>
      </c>
      <c r="C3" s="76">
        <v>0.16649999500000004</v>
      </c>
      <c r="D3" s="76">
        <v>0.16649999500000004</v>
      </c>
      <c r="E3" s="76">
        <v>0.16630571262543759</v>
      </c>
      <c r="F3" s="76">
        <v>0.28003318661134163</v>
      </c>
      <c r="G3" s="76">
        <v>0.27976529772108844</v>
      </c>
    </row>
    <row r="4" spans="1:15" ht="15.75" customHeight="1" x14ac:dyDescent="0.25">
      <c r="A4" s="5"/>
      <c r="B4" s="11" t="s">
        <v>116</v>
      </c>
      <c r="C4" s="77">
        <v>0.23322415189655171</v>
      </c>
      <c r="D4" s="77">
        <v>0.23322415189655171</v>
      </c>
      <c r="E4" s="77">
        <v>0.26108452267605631</v>
      </c>
      <c r="F4" s="77">
        <v>0.22668593415162455</v>
      </c>
      <c r="G4" s="77">
        <v>0.22374758621359223</v>
      </c>
    </row>
    <row r="5" spans="1:15" ht="15.75" customHeight="1" x14ac:dyDescent="0.25">
      <c r="A5" s="5"/>
      <c r="B5" s="11" t="s">
        <v>119</v>
      </c>
      <c r="C5" s="77">
        <v>0.10077586810344827</v>
      </c>
      <c r="D5" s="77">
        <v>0.10077586810344827</v>
      </c>
      <c r="E5" s="77">
        <v>7.2915497323943659E-2</v>
      </c>
      <c r="F5" s="77">
        <v>0.10731408584837546</v>
      </c>
      <c r="G5" s="77">
        <v>0.11025243378640776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0.77064772810227278</v>
      </c>
      <c r="D8" s="76">
        <v>0.77064772810227278</v>
      </c>
      <c r="E8" s="76">
        <v>0.77136425422398192</v>
      </c>
      <c r="F8" s="76">
        <v>0.77109050855629135</v>
      </c>
      <c r="G8" s="76">
        <v>0.77060355731485353</v>
      </c>
    </row>
    <row r="9" spans="1:15" ht="15.75" customHeight="1" x14ac:dyDescent="0.25">
      <c r="B9" s="7" t="s">
        <v>121</v>
      </c>
      <c r="C9" s="76">
        <v>0.15835227289772727</v>
      </c>
      <c r="D9" s="76">
        <v>0.15835227289772727</v>
      </c>
      <c r="E9" s="76">
        <v>0.15763574677601808</v>
      </c>
      <c r="F9" s="76">
        <v>0.15790949244370861</v>
      </c>
      <c r="G9" s="76">
        <v>0.15839644368514647</v>
      </c>
    </row>
    <row r="10" spans="1:15" ht="15.75" customHeight="1" x14ac:dyDescent="0.25">
      <c r="B10" s="7" t="s">
        <v>122</v>
      </c>
      <c r="C10" s="77">
        <v>4.6999998000000008E-2</v>
      </c>
      <c r="D10" s="77">
        <v>4.6999998000000008E-2</v>
      </c>
      <c r="E10" s="77">
        <v>4.6999998000000008E-2</v>
      </c>
      <c r="F10" s="77">
        <v>4.6999998000000008E-2</v>
      </c>
      <c r="G10" s="77">
        <v>4.6999998000000008E-2</v>
      </c>
    </row>
    <row r="11" spans="1:15" ht="15.75" customHeight="1" x14ac:dyDescent="0.25">
      <c r="B11" s="7" t="s">
        <v>123</v>
      </c>
      <c r="C11" s="77">
        <v>2.4000001000000003E-2</v>
      </c>
      <c r="D11" s="77">
        <v>2.4000001000000003E-2</v>
      </c>
      <c r="E11" s="77">
        <v>2.4000001000000003E-2</v>
      </c>
      <c r="F11" s="77">
        <v>2.4000001000000003E-2</v>
      </c>
      <c r="G11" s="77">
        <v>2.4000001000000003E-2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0.69556121950000005</v>
      </c>
      <c r="D14" s="78">
        <v>0.675081075162</v>
      </c>
      <c r="E14" s="78">
        <v>0.675081075162</v>
      </c>
      <c r="F14" s="78">
        <v>0.28962774625999999</v>
      </c>
      <c r="G14" s="78">
        <v>0.28962774625999999</v>
      </c>
      <c r="H14" s="79">
        <v>0.755</v>
      </c>
      <c r="I14" s="79">
        <v>0.30299999999999999</v>
      </c>
      <c r="J14" s="79">
        <v>0.30299999999999999</v>
      </c>
      <c r="K14" s="79">
        <v>0.30299999999999999</v>
      </c>
      <c r="L14" s="79">
        <v>0.212984412603</v>
      </c>
      <c r="M14" s="79">
        <v>0.12352216358949999</v>
      </c>
      <c r="N14" s="79">
        <v>0.14524636011100001</v>
      </c>
      <c r="O14" s="79">
        <v>0.15834649267299999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0.35698382389749722</v>
      </c>
      <c r="D15" s="76">
        <f t="shared" si="0"/>
        <v>0.34647277176464908</v>
      </c>
      <c r="E15" s="76">
        <f t="shared" si="0"/>
        <v>0.34647277176464908</v>
      </c>
      <c r="F15" s="76">
        <f t="shared" si="0"/>
        <v>0.14864603929619863</v>
      </c>
      <c r="G15" s="76">
        <f t="shared" si="0"/>
        <v>0.14864603929619863</v>
      </c>
      <c r="H15" s="76">
        <f t="shared" si="0"/>
        <v>0.38748966947345803</v>
      </c>
      <c r="I15" s="76">
        <f t="shared" si="0"/>
        <v>0.15550909913967917</v>
      </c>
      <c r="J15" s="76">
        <f t="shared" si="0"/>
        <v>0.15550909913967917</v>
      </c>
      <c r="K15" s="76">
        <f t="shared" si="0"/>
        <v>0.15550909913967917</v>
      </c>
      <c r="L15" s="76">
        <f t="shared" si="0"/>
        <v>0.10931027767223189</v>
      </c>
      <c r="M15" s="76">
        <f t="shared" si="0"/>
        <v>6.3395446810518896E-2</v>
      </c>
      <c r="N15" s="76">
        <f t="shared" si="0"/>
        <v>7.4544985525343374E-2</v>
      </c>
      <c r="O15" s="76">
        <f t="shared" si="0"/>
        <v>8.1268384249194844E-2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0.496</v>
      </c>
      <c r="D2" s="77">
        <v>0.318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0.17600000000000002</v>
      </c>
      <c r="D3" s="77">
        <v>0.193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0.24299999999999999</v>
      </c>
      <c r="D4" s="77">
        <v>0.313</v>
      </c>
      <c r="E4" s="77">
        <v>0.66700000000000004</v>
      </c>
      <c r="F4" s="77">
        <v>0.51</v>
      </c>
      <c r="G4" s="77">
        <v>0</v>
      </c>
    </row>
    <row r="5" spans="1:7" x14ac:dyDescent="0.25">
      <c r="B5" s="43" t="s">
        <v>169</v>
      </c>
      <c r="C5" s="76">
        <f>1-SUM(C2:C4)</f>
        <v>8.4999999999999964E-2</v>
      </c>
      <c r="D5" s="76">
        <f t="shared" ref="D5:G5" si="0">1-SUM(D2:D4)</f>
        <v>0.17599999999999993</v>
      </c>
      <c r="E5" s="76">
        <f t="shared" si="0"/>
        <v>0.33299999999999996</v>
      </c>
      <c r="F5" s="76">
        <f t="shared" si="0"/>
        <v>0.49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0.31623999999999997</v>
      </c>
      <c r="D2" s="28">
        <v>0.31374999999999997</v>
      </c>
      <c r="E2" s="28">
        <v>0.31079000000000001</v>
      </c>
      <c r="F2" s="28">
        <v>0.30786999999999998</v>
      </c>
      <c r="G2" s="28">
        <v>0.30498000000000003</v>
      </c>
      <c r="H2" s="28">
        <v>0.30210999999999999</v>
      </c>
      <c r="I2" s="28">
        <v>0.29925000000000002</v>
      </c>
      <c r="J2" s="28">
        <v>0.29642000000000002</v>
      </c>
      <c r="K2" s="28">
        <v>0.29361999999999999</v>
      </c>
      <c r="L2" s="28">
        <v>0.29086000000000001</v>
      </c>
      <c r="M2" s="28">
        <v>0.28814000000000001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6.3769999999999993E-2</v>
      </c>
      <c r="D4" s="28">
        <v>6.3390000000000002E-2</v>
      </c>
      <c r="E4" s="28">
        <v>6.3079999999999997E-2</v>
      </c>
      <c r="F4" s="28">
        <v>6.2780000000000002E-2</v>
      </c>
      <c r="G4" s="28">
        <v>6.2480000000000001E-2</v>
      </c>
      <c r="H4" s="28">
        <v>6.2199999999999998E-2</v>
      </c>
      <c r="I4" s="28">
        <v>6.1920000000000003E-2</v>
      </c>
      <c r="J4" s="28">
        <v>6.1660000000000006E-2</v>
      </c>
      <c r="K4" s="28">
        <v>6.1399999999999996E-2</v>
      </c>
      <c r="L4" s="28">
        <v>6.1150000000000003E-2</v>
      </c>
      <c r="M4" s="28">
        <v>6.0919999999999995E-2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0.18838656999210285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0.1886491806159333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7.8246844406049454E-2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0.34766666666666673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0.56233333333333335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24.233000000000001</v>
      </c>
      <c r="D13" s="28">
        <v>23.521999999999998</v>
      </c>
      <c r="E13" s="28">
        <v>22.888000000000002</v>
      </c>
      <c r="F13" s="28">
        <v>22.283000000000001</v>
      </c>
      <c r="G13" s="28">
        <v>21.725999999999999</v>
      </c>
      <c r="H13" s="28">
        <v>21.172000000000001</v>
      </c>
      <c r="I13" s="28">
        <v>20.66</v>
      </c>
      <c r="J13" s="28">
        <v>20.219000000000001</v>
      </c>
      <c r="K13" s="28">
        <v>19.646000000000001</v>
      </c>
      <c r="L13" s="28">
        <v>19.254000000000001</v>
      </c>
      <c r="M13" s="28">
        <v>18.808</v>
      </c>
    </row>
    <row r="14" spans="1:13" x14ac:dyDescent="0.25">
      <c r="B14" s="16" t="s">
        <v>170</v>
      </c>
      <c r="C14" s="28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50.420209969169832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39.709579037933892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295.10719290294537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0.38656991725663292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1.309044752415784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1.309044752415784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1.309044752415784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1.309044752415784</v>
      </c>
      <c r="E13" s="82" t="s">
        <v>201</v>
      </c>
    </row>
    <row r="14" spans="1:5" ht="15.75" customHeight="1" x14ac:dyDescent="0.25">
      <c r="A14" s="11" t="s">
        <v>187</v>
      </c>
      <c r="B14" s="81">
        <v>0.50600000000000001</v>
      </c>
      <c r="C14" s="81">
        <v>0.95</v>
      </c>
      <c r="D14" s="82">
        <v>12.8418784817298</v>
      </c>
      <c r="E14" s="82" t="s">
        <v>201</v>
      </c>
    </row>
    <row r="15" spans="1:5" ht="15.75" customHeight="1" x14ac:dyDescent="0.25">
      <c r="A15" s="11" t="s">
        <v>207</v>
      </c>
      <c r="B15" s="81">
        <v>0.50600000000000001</v>
      </c>
      <c r="C15" s="81">
        <v>0.95</v>
      </c>
      <c r="D15" s="82">
        <v>12.8418784817298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0.54864428162514955</v>
      </c>
      <c r="E17" s="82" t="s">
        <v>201</v>
      </c>
    </row>
    <row r="18" spans="1:5" ht="15.9" customHeight="1" x14ac:dyDescent="0.25">
      <c r="A18" s="52" t="s">
        <v>173</v>
      </c>
      <c r="B18" s="81">
        <v>0.64800000000000002</v>
      </c>
      <c r="C18" s="81">
        <v>0.95</v>
      </c>
      <c r="D18" s="82">
        <v>6.8391836861488278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3.9900848934620528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22.071689414352807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4.1728995609348631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18.403788785308766</v>
      </c>
      <c r="E24" s="82" t="s">
        <v>201</v>
      </c>
    </row>
    <row r="25" spans="1:5" ht="15.75" customHeight="1" x14ac:dyDescent="0.25">
      <c r="A25" s="52" t="s">
        <v>87</v>
      </c>
      <c r="B25" s="81">
        <v>0.33299999999999996</v>
      </c>
      <c r="C25" s="81">
        <v>0.95</v>
      </c>
      <c r="D25" s="82">
        <v>18.403609913007564</v>
      </c>
      <c r="E25" s="82" t="s">
        <v>201</v>
      </c>
    </row>
    <row r="26" spans="1:5" ht="15.75" customHeight="1" x14ac:dyDescent="0.25">
      <c r="A26" s="52" t="s">
        <v>137</v>
      </c>
      <c r="B26" s="81">
        <v>0.50600000000000001</v>
      </c>
      <c r="C26" s="81">
        <v>0.95</v>
      </c>
      <c r="D26" s="82">
        <v>4.8358060386747166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6.154062702922011</v>
      </c>
      <c r="E27" s="82" t="s">
        <v>201</v>
      </c>
    </row>
    <row r="28" spans="1:5" ht="15.75" customHeight="1" x14ac:dyDescent="0.25">
      <c r="A28" s="52" t="s">
        <v>84</v>
      </c>
      <c r="B28" s="81">
        <v>0.44799999999999995</v>
      </c>
      <c r="C28" s="81">
        <v>0.95</v>
      </c>
      <c r="D28" s="82">
        <v>0.77062744693872576</v>
      </c>
      <c r="E28" s="82" t="s">
        <v>201</v>
      </c>
    </row>
    <row r="29" spans="1:5" ht="15.75" customHeight="1" x14ac:dyDescent="0.25">
      <c r="A29" s="52" t="s">
        <v>58</v>
      </c>
      <c r="B29" s="81">
        <v>0.64800000000000002</v>
      </c>
      <c r="C29" s="81">
        <v>0.95</v>
      </c>
      <c r="D29" s="82">
        <v>96.281170578850436</v>
      </c>
      <c r="E29" s="82" t="s">
        <v>201</v>
      </c>
    </row>
    <row r="30" spans="1:5" ht="15.75" customHeight="1" x14ac:dyDescent="0.25">
      <c r="A30" s="52" t="s">
        <v>67</v>
      </c>
      <c r="B30" s="81">
        <v>1E-3</v>
      </c>
      <c r="C30" s="81">
        <v>0.95</v>
      </c>
      <c r="D30" s="82">
        <v>342.91647546767683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342.91647546767683</v>
      </c>
      <c r="E31" s="82" t="s">
        <v>201</v>
      </c>
    </row>
    <row r="32" spans="1:5" ht="15.75" customHeight="1" x14ac:dyDescent="0.25">
      <c r="A32" s="52" t="s">
        <v>28</v>
      </c>
      <c r="B32" s="81">
        <v>0.68</v>
      </c>
      <c r="C32" s="81">
        <v>0.95</v>
      </c>
      <c r="D32" s="82">
        <v>1.1605072878943317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0.46700000000000003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0.7390000000000001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0.91799999999999993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0.43099999999999999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0.24399999999999999</v>
      </c>
      <c r="C38" s="81">
        <v>0.95</v>
      </c>
      <c r="D38" s="82">
        <v>1.8943395412392197</v>
      </c>
      <c r="E38" s="82" t="s">
        <v>201</v>
      </c>
    </row>
    <row r="39" spans="1:6" ht="15.75" customHeight="1" x14ac:dyDescent="0.25">
      <c r="A39" s="52" t="s">
        <v>60</v>
      </c>
      <c r="B39" s="81">
        <v>0.24399999999999999</v>
      </c>
      <c r="C39" s="81">
        <v>0.95</v>
      </c>
      <c r="D39" s="82">
        <v>1.1816297837821801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2020-06-17T04:29:43Z</dcterms:modified>
</cp:coreProperties>
</file>