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3217213-784A-470F-AB9C-6E4579E54D9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<sst xmlns="http://schemas.openxmlformats.org/spreadsheetml/2006/main" count="1097" uniqueCount="272">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</sst>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12.4</v>
      </c>
    </row>
    <row r="38" spans="1:5" ht="15" customHeight="1" x14ac:dyDescent="0.25">
      <c r="B38" s="16" t="s">
        <v>91</v>
      </c>
      <c r="C38" s="71">
        <v>14.9</v>
      </c>
      <c r="D38" s="17"/>
      <c r="E38" s="18"/>
    </row>
    <row r="39" spans="1:5" ht="15" customHeight="1" x14ac:dyDescent="0.25">
      <c r="B39" s="16" t="s">
        <v>90</v>
      </c>
      <c r="C39" s="71">
        <v>16.600000000000001</v>
      </c>
      <c r="D39" s="17"/>
      <c r="E39" s="17"/>
    </row>
    <row r="40" spans="1:5" ht="15" customHeight="1" x14ac:dyDescent="0.25">
      <c r="B40" s="16" t="s">
        <v>171</v>
      </c>
      <c r="C40" s="71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1.6365629015575001</v>
      </c>
      <c r="D51" s="17"/>
    </row>
    <row r="52" spans="1:4" ht="15" customHeight="1" x14ac:dyDescent="0.25">
      <c r="B52" s="16" t="s">
        <v>125</v>
      </c>
      <c r="C52" s="72">
        <v>1.6411764205500001</v>
      </c>
    </row>
    <row r="53" spans="1:4" ht="15.75" customHeight="1" x14ac:dyDescent="0.25">
      <c r="B53" s="16" t="s">
        <v>126</v>
      </c>
      <c r="C53" s="72">
        <v>1.6411764205500001</v>
      </c>
    </row>
    <row r="54" spans="1:4" ht="15.75" customHeight="1" x14ac:dyDescent="0.25">
      <c r="B54" s="16" t="s">
        <v>127</v>
      </c>
      <c r="C54" s="72">
        <v>1.4833293966700001</v>
      </c>
    </row>
    <row r="55" spans="1:4" ht="15.75" customHeight="1" x14ac:dyDescent="0.25">
      <c r="B55" s="16" t="s">
        <v>128</v>
      </c>
      <c r="C55" s="72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0.14148365660000009</v>
      </c>
      <c r="C3" s="26">
        <f>frac_mam_1_5months * 2.6</f>
        <v>0.14148365660000009</v>
      </c>
      <c r="D3" s="26">
        <f>frac_mam_6_11months * 2.6</f>
        <v>0.16789871800000003</v>
      </c>
      <c r="E3" s="26">
        <f>frac_mam_12_23months * 2.6</f>
        <v>7.1912456200000002E-2</v>
      </c>
      <c r="F3" s="26">
        <f>frac_mam_24_59months * 2.6</f>
        <v>5.5799516933333335E-2</v>
      </c>
    </row>
    <row r="4" spans="1:6" ht="15.75" customHeight="1" x14ac:dyDescent="0.25">
      <c r="A4" s="3" t="s">
        <v>66</v>
      </c>
      <c r="B4" s="26">
        <f>frac_sam_1month * 2.6</f>
        <v>0.17308381740000001</v>
      </c>
      <c r="C4" s="26">
        <f>frac_sam_1_5months * 2.6</f>
        <v>0.17308381740000001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4.7E-2</v>
      </c>
      <c r="E2" s="87">
        <f>food_insecure</f>
        <v>4.7E-2</v>
      </c>
      <c r="F2" s="87">
        <f>food_insecure</f>
        <v>4.7E-2</v>
      </c>
      <c r="G2" s="87">
        <f>food_insecure</f>
        <v>4.7E-2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4.7E-2</v>
      </c>
      <c r="F5" s="87">
        <f>food_insecure</f>
        <v>4.7E-2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6.2944726982980773E-2</v>
      </c>
      <c r="D7" s="87">
        <f>diarrhoea_1_5mo/26</f>
        <v>6.3122170021153848E-2</v>
      </c>
      <c r="E7" s="87">
        <f>diarrhoea_6_11mo/26</f>
        <v>6.3122170021153848E-2</v>
      </c>
      <c r="F7" s="87">
        <f>diarrhoea_12_23mo/26</f>
        <v>5.7051130641153851E-2</v>
      </c>
      <c r="G7" s="87">
        <f>diarrhoea_24_59mo/26</f>
        <v>5.7051130641153851E-2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4.7E-2</v>
      </c>
      <c r="F8" s="87">
        <f>food_insecure</f>
        <v>4.7E-2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6.2944726982980773E-2</v>
      </c>
      <c r="D11" s="87">
        <f>diarrhoea_1_5mo/26</f>
        <v>6.3122170021153848E-2</v>
      </c>
      <c r="E11" s="87">
        <f>diarrhoea_6_11mo/26</f>
        <v>6.3122170021153848E-2</v>
      </c>
      <c r="F11" s="87">
        <f>diarrhoea_12_23mo/26</f>
        <v>5.7051130641153851E-2</v>
      </c>
      <c r="G11" s="87">
        <f>diarrhoea_24_59mo/26</f>
        <v>5.7051130641153851E-2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4.7E-2</v>
      </c>
      <c r="I14" s="87">
        <f>food_insecure</f>
        <v>4.7E-2</v>
      </c>
      <c r="J14" s="87">
        <f>food_insecure</f>
        <v>4.7E-2</v>
      </c>
      <c r="K14" s="87">
        <f>food_insecure</f>
        <v>4.7E-2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0.90300000000000002</v>
      </c>
      <c r="I17" s="87">
        <f>frac_PW_health_facility</f>
        <v>0.90300000000000002</v>
      </c>
      <c r="J17" s="87">
        <f>frac_PW_health_facility</f>
        <v>0.90300000000000002</v>
      </c>
      <c r="K17" s="87">
        <f>frac_PW_health_facility</f>
        <v>0.90300000000000002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0.27600000000000002</v>
      </c>
      <c r="M23" s="87">
        <f>famplan_unmet_need</f>
        <v>0.27600000000000002</v>
      </c>
      <c r="N23" s="87">
        <f>famplan_unmet_need</f>
        <v>0.27600000000000002</v>
      </c>
      <c r="O23" s="87">
        <f>famplan_unmet_need</f>
        <v>0.27600000000000002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9.3920238388824628E-2</v>
      </c>
      <c r="M24" s="87">
        <f>(1-food_insecure)*(0.49)+food_insecure*(0.7)</f>
        <v>0.49986999999999998</v>
      </c>
      <c r="N24" s="87">
        <f>(1-food_insecure)*(0.49)+food_insecure*(0.7)</f>
        <v>0.49986999999999998</v>
      </c>
      <c r="O24" s="87">
        <f>(1-food_insecure)*(0.49)+food_insecure*(0.7)</f>
        <v>0.49986999999999998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4.0251530738067691E-2</v>
      </c>
      <c r="M25" s="87">
        <f>(1-food_insecure)*(0.21)+food_insecure*(0.3)</f>
        <v>0.21422999999999998</v>
      </c>
      <c r="N25" s="87">
        <f>(1-food_insecure)*(0.21)+food_insecure*(0.3)</f>
        <v>0.21422999999999998</v>
      </c>
      <c r="O25" s="87">
        <f>(1-food_insecure)*(0.21)+food_insecure*(0.3)</f>
        <v>0.21422999999999998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5.3717558876037685E-2</v>
      </c>
      <c r="M26" s="87">
        <f>(1-food_insecure)*(0.3)</f>
        <v>0.28589999999999999</v>
      </c>
      <c r="N26" s="87">
        <f>(1-food_insecure)*(0.3)</f>
        <v>0.28589999999999999</v>
      </c>
      <c r="O26" s="87">
        <f>(1-food_insecure)*(0.3)</f>
        <v>0.28589999999999999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0.81211067199706999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2090.1880000000001</v>
      </c>
      <c r="C2" s="74">
        <v>6700</v>
      </c>
      <c r="D2" s="74">
        <v>15700</v>
      </c>
      <c r="E2" s="74">
        <v>8200</v>
      </c>
      <c r="F2" s="74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2431.9414338786678</v>
      </c>
      <c r="I2" s="22">
        <f>G2-H2</f>
        <v>35168.058566121334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2073.1983999999998</v>
      </c>
      <c r="C3" s="74">
        <v>6400</v>
      </c>
      <c r="D3" s="74">
        <v>15500</v>
      </c>
      <c r="E3" s="74">
        <v>8300</v>
      </c>
      <c r="F3" s="74">
        <v>7000</v>
      </c>
      <c r="G3" s="22">
        <f t="shared" si="0"/>
        <v>37200</v>
      </c>
      <c r="H3" s="22">
        <f t="shared" si="1"/>
        <v>2412.1739717245337</v>
      </c>
      <c r="I3" s="22">
        <f t="shared" ref="I3:I15" si="3">G3-H3</f>
        <v>34787.826028275464</v>
      </c>
    </row>
    <row r="4" spans="1:9" ht="15.75" customHeight="1" x14ac:dyDescent="0.25">
      <c r="A4" s="7">
        <f t="shared" si="2"/>
        <v>2022</v>
      </c>
      <c r="B4" s="73">
        <v>2055.8951999999999</v>
      </c>
      <c r="C4" s="74">
        <v>6100</v>
      </c>
      <c r="D4" s="74">
        <v>15300</v>
      </c>
      <c r="E4" s="74">
        <v>8300</v>
      </c>
      <c r="F4" s="74">
        <v>7200</v>
      </c>
      <c r="G4" s="22">
        <f t="shared" si="0"/>
        <v>36900</v>
      </c>
      <c r="H4" s="22">
        <f t="shared" si="1"/>
        <v>2392.0416348157537</v>
      </c>
      <c r="I4" s="22">
        <f t="shared" si="3"/>
        <v>34507.958365184248</v>
      </c>
    </row>
    <row r="5" spans="1:9" ht="15.75" customHeight="1" x14ac:dyDescent="0.25">
      <c r="A5" s="7">
        <f t="shared" si="2"/>
        <v>2023</v>
      </c>
      <c r="B5" s="73">
        <v>2027.2007999999998</v>
      </c>
      <c r="C5" s="74">
        <v>5900</v>
      </c>
      <c r="D5" s="74">
        <v>14900</v>
      </c>
      <c r="E5" s="74">
        <v>8200</v>
      </c>
      <c r="F5" s="74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7">
        <f t="shared" si="2"/>
        <v>2024</v>
      </c>
      <c r="B6" s="73">
        <v>2009.4271999999996</v>
      </c>
      <c r="C6" s="74">
        <v>5700</v>
      </c>
      <c r="D6" s="74">
        <v>14400</v>
      </c>
      <c r="E6" s="74">
        <v>8200</v>
      </c>
      <c r="F6" s="74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7">
        <f t="shared" si="2"/>
        <v>2025</v>
      </c>
      <c r="B7" s="73">
        <v>1980.5759999999998</v>
      </c>
      <c r="C7" s="74">
        <v>5600</v>
      </c>
      <c r="D7" s="74">
        <v>14100</v>
      </c>
      <c r="E7" s="74">
        <v>8200</v>
      </c>
      <c r="F7" s="74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7">
        <f t="shared" si="2"/>
        <v>2026</v>
      </c>
      <c r="B8" s="73">
        <v>1961.8510000000001</v>
      </c>
      <c r="C8" s="74">
        <v>5500</v>
      </c>
      <c r="D8" s="74">
        <v>13600</v>
      </c>
      <c r="E8" s="74">
        <v>8200</v>
      </c>
      <c r="F8" s="74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7">
        <f t="shared" si="2"/>
        <v>2027</v>
      </c>
      <c r="B9" s="73">
        <v>1932.3620000000001</v>
      </c>
      <c r="C9" s="74">
        <v>5400</v>
      </c>
      <c r="D9" s="74">
        <v>13100</v>
      </c>
      <c r="E9" s="74">
        <v>8200</v>
      </c>
      <c r="F9" s="74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7">
        <f t="shared" si="2"/>
        <v>2028</v>
      </c>
      <c r="B10" s="73">
        <v>1913.1588000000002</v>
      </c>
      <c r="C10" s="74">
        <v>5400</v>
      </c>
      <c r="D10" s="74">
        <v>12500</v>
      </c>
      <c r="E10" s="74">
        <v>8300</v>
      </c>
      <c r="F10" s="74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7">
        <f t="shared" si="2"/>
        <v>2029</v>
      </c>
      <c r="B11" s="73">
        <v>1883.5104000000001</v>
      </c>
      <c r="C11" s="74">
        <v>5400</v>
      </c>
      <c r="D11" s="74">
        <v>12100</v>
      </c>
      <c r="E11" s="74">
        <v>8300</v>
      </c>
      <c r="F11" s="74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7">
        <f t="shared" si="2"/>
        <v>2030</v>
      </c>
      <c r="B12" s="73">
        <v>1853.8620000000001</v>
      </c>
      <c r="C12" s="74">
        <v>5400</v>
      </c>
      <c r="D12" s="74">
        <v>11700</v>
      </c>
      <c r="E12" s="74">
        <v>8200</v>
      </c>
      <c r="F12" s="74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7" t="str">
        <f t="shared" si="2"/>
        <v/>
      </c>
      <c r="B13" s="73">
        <v>6900</v>
      </c>
      <c r="C13" s="74">
        <v>15800</v>
      </c>
      <c r="D13" s="74">
        <v>8200</v>
      </c>
      <c r="E13" s="74">
        <v>6800</v>
      </c>
      <c r="F13" s="74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1.048687825E-2</v>
      </c>
    </row>
    <row r="4" spans="1:8" ht="15.75" customHeight="1" x14ac:dyDescent="0.25">
      <c r="B4" s="24" t="s">
        <v>7</v>
      </c>
      <c r="C4" s="75">
        <v>0.15232712543972637</v>
      </c>
    </row>
    <row r="5" spans="1:8" ht="15.75" customHeight="1" x14ac:dyDescent="0.25">
      <c r="B5" s="24" t="s">
        <v>8</v>
      </c>
      <c r="C5" s="75">
        <v>5.4728057876571971E-2</v>
      </c>
    </row>
    <row r="6" spans="1:8" ht="15.75" customHeight="1" x14ac:dyDescent="0.25">
      <c r="B6" s="24" t="s">
        <v>10</v>
      </c>
      <c r="C6" s="75">
        <v>0.11522429744609325</v>
      </c>
    </row>
    <row r="7" spans="1:8" ht="15.75" customHeight="1" x14ac:dyDescent="0.25">
      <c r="B7" s="24" t="s">
        <v>13</v>
      </c>
      <c r="C7" s="75">
        <v>0.26265015903288152</v>
      </c>
    </row>
    <row r="8" spans="1:8" ht="15.75" customHeight="1" x14ac:dyDescent="0.25">
      <c r="B8" s="24" t="s">
        <v>14</v>
      </c>
      <c r="C8" s="75">
        <v>1.1773549849363756E-4</v>
      </c>
    </row>
    <row r="9" spans="1:8" ht="15.75" customHeight="1" x14ac:dyDescent="0.25">
      <c r="B9" s="24" t="s">
        <v>27</v>
      </c>
      <c r="C9" s="75">
        <v>0.12873553633350823</v>
      </c>
    </row>
    <row r="10" spans="1:8" ht="15.75" customHeight="1" x14ac:dyDescent="0.25">
      <c r="B10" s="24" t="s">
        <v>15</v>
      </c>
      <c r="C10" s="75">
        <v>0.27573021012272514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5.3105943825846803E-2</v>
      </c>
      <c r="D14" s="75">
        <v>5.3105943825846803E-2</v>
      </c>
      <c r="E14" s="75">
        <v>3.2234703479373801E-2</v>
      </c>
      <c r="F14" s="75">
        <v>3.2234703479373801E-2</v>
      </c>
    </row>
    <row r="15" spans="1:8" ht="15.75" customHeight="1" x14ac:dyDescent="0.25">
      <c r="B15" s="24" t="s">
        <v>16</v>
      </c>
      <c r="C15" s="75">
        <v>0.161009207185345</v>
      </c>
      <c r="D15" s="75">
        <v>0.161009207185345</v>
      </c>
      <c r="E15" s="75">
        <v>0.120454880806548</v>
      </c>
      <c r="F15" s="75">
        <v>0.120454880806548</v>
      </c>
    </row>
    <row r="16" spans="1:8" ht="15.75" customHeight="1" x14ac:dyDescent="0.25">
      <c r="B16" s="24" t="s">
        <v>17</v>
      </c>
      <c r="C16" s="75">
        <v>2.0878836682946399E-2</v>
      </c>
      <c r="D16" s="75">
        <v>2.0878836682946399E-2</v>
      </c>
      <c r="E16" s="75">
        <v>2.0848219349382899E-2</v>
      </c>
      <c r="F16" s="75">
        <v>2.0848219349382899E-2</v>
      </c>
    </row>
    <row r="17" spans="1:8" ht="15.75" customHeight="1" x14ac:dyDescent="0.25">
      <c r="B17" s="24" t="s">
        <v>18</v>
      </c>
      <c r="C17" s="75">
        <v>5.1569359962807798E-5</v>
      </c>
      <c r="D17" s="75">
        <v>5.1569359962807798E-5</v>
      </c>
      <c r="E17" s="75">
        <v>1.8101810776222004E-4</v>
      </c>
      <c r="F17" s="75">
        <v>1.8101810776222004E-4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5.1895583218677099E-3</v>
      </c>
      <c r="D19" s="75">
        <v>5.1895583218677099E-3</v>
      </c>
      <c r="E19" s="75">
        <v>2.36579489167208E-3</v>
      </c>
      <c r="F19" s="75">
        <v>2.36579489167208E-3</v>
      </c>
    </row>
    <row r="20" spans="1:8" ht="15.75" customHeight="1" x14ac:dyDescent="0.25">
      <c r="B20" s="24" t="s">
        <v>21</v>
      </c>
      <c r="C20" s="75">
        <v>6.8435269977625002E-3</v>
      </c>
      <c r="D20" s="75">
        <v>6.8435269977625002E-3</v>
      </c>
      <c r="E20" s="75">
        <v>9.8104336571418101E-3</v>
      </c>
      <c r="F20" s="75">
        <v>9.8104336571418101E-3</v>
      </c>
    </row>
    <row r="21" spans="1:8" ht="15.75" customHeight="1" x14ac:dyDescent="0.25">
      <c r="B21" s="24" t="s">
        <v>22</v>
      </c>
      <c r="C21" s="75">
        <v>6.1617298157148503E-2</v>
      </c>
      <c r="D21" s="75">
        <v>6.1617298157148503E-2</v>
      </c>
      <c r="E21" s="75">
        <v>0.203352154044495</v>
      </c>
      <c r="F21" s="75">
        <v>0.203352154044495</v>
      </c>
    </row>
    <row r="22" spans="1:8" ht="15.75" customHeight="1" x14ac:dyDescent="0.25">
      <c r="B22" s="24" t="s">
        <v>23</v>
      </c>
      <c r="C22" s="75">
        <v>0.69130405946912021</v>
      </c>
      <c r="D22" s="75">
        <v>0.69130405946912021</v>
      </c>
      <c r="E22" s="75">
        <v>0.61075279566362417</v>
      </c>
      <c r="F22" s="75">
        <v>0.61075279566362417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4.5499999999999999E-2</v>
      </c>
    </row>
    <row r="27" spans="1:8" ht="15.75" customHeight="1" x14ac:dyDescent="0.25">
      <c r="B27" s="24" t="s">
        <v>39</v>
      </c>
      <c r="C27" s="75">
        <v>0.14300000000000002</v>
      </c>
    </row>
    <row r="28" spans="1:8" ht="15.75" customHeight="1" x14ac:dyDescent="0.25">
      <c r="B28" s="24" t="s">
        <v>40</v>
      </c>
      <c r="C28" s="75">
        <v>9.6600000000000005E-2</v>
      </c>
    </row>
    <row r="29" spans="1:8" ht="15.75" customHeight="1" x14ac:dyDescent="0.25">
      <c r="B29" s="24" t="s">
        <v>41</v>
      </c>
      <c r="C29" s="75">
        <v>0.16089999999999999</v>
      </c>
    </row>
    <row r="30" spans="1:8" ht="15.75" customHeight="1" x14ac:dyDescent="0.25">
      <c r="B30" s="24" t="s">
        <v>42</v>
      </c>
      <c r="C30" s="75">
        <v>3.5400000000000001E-2</v>
      </c>
    </row>
    <row r="31" spans="1:8" ht="15.75" customHeight="1" x14ac:dyDescent="0.25">
      <c r="B31" s="24" t="s">
        <v>43</v>
      </c>
      <c r="C31" s="75">
        <v>0.1416</v>
      </c>
    </row>
    <row r="32" spans="1:8" ht="15.75" customHeight="1" x14ac:dyDescent="0.25">
      <c r="B32" s="24" t="s">
        <v>44</v>
      </c>
      <c r="C32" s="75">
        <v>7.2300000000000003E-2</v>
      </c>
    </row>
    <row r="33" spans="2:3" ht="15.75" customHeight="1" x14ac:dyDescent="0.25">
      <c r="B33" s="24" t="s">
        <v>45</v>
      </c>
      <c r="C33" s="75">
        <v>0.14610000000000001</v>
      </c>
    </row>
    <row r="34" spans="2:3" ht="15.75" customHeight="1" x14ac:dyDescent="0.25">
      <c r="B34" s="24" t="s">
        <v>46</v>
      </c>
      <c r="C34" s="75">
        <v>0.15859999999999999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0.72874412191040006</v>
      </c>
      <c r="D2" s="76">
        <v>0.72874412191040006</v>
      </c>
      <c r="E2" s="76">
        <v>0.72450175849941389</v>
      </c>
      <c r="F2" s="76">
        <v>0.59288625192493294</v>
      </c>
      <c r="G2" s="76">
        <v>0.59674172874115272</v>
      </c>
    </row>
    <row r="3" spans="1:15" ht="15.75" customHeight="1" x14ac:dyDescent="0.25">
      <c r="A3" s="5"/>
      <c r="B3" s="11" t="s">
        <v>118</v>
      </c>
      <c r="C3" s="76">
        <v>0.24033050828960006</v>
      </c>
      <c r="D3" s="76">
        <v>0.24033050828960006</v>
      </c>
      <c r="E3" s="76">
        <v>0.27549824150058616</v>
      </c>
      <c r="F3" s="76">
        <v>0.35016949207506698</v>
      </c>
      <c r="G3" s="76">
        <v>0.38597202322551383</v>
      </c>
    </row>
    <row r="4" spans="1:15" ht="15.75" customHeight="1" x14ac:dyDescent="0.25">
      <c r="A4" s="5"/>
      <c r="B4" s="11" t="s">
        <v>116</v>
      </c>
      <c r="C4" s="77">
        <v>2.0039639630399991E-2</v>
      </c>
      <c r="D4" s="77">
        <v>2.0039639630399991E-2</v>
      </c>
      <c r="E4" s="77">
        <v>0</v>
      </c>
      <c r="F4" s="77">
        <v>3.7587710482213432E-2</v>
      </c>
      <c r="G4" s="77">
        <v>1.1705648274540683E-2</v>
      </c>
    </row>
    <row r="5" spans="1:15" ht="15.75" customHeight="1" x14ac:dyDescent="0.25">
      <c r="A5" s="5"/>
      <c r="B5" s="11" t="s">
        <v>119</v>
      </c>
      <c r="C5" s="77">
        <v>1.0885730169599997E-2</v>
      </c>
      <c r="D5" s="77">
        <v>1.0885730169599997E-2</v>
      </c>
      <c r="E5" s="77">
        <v>0</v>
      </c>
      <c r="F5" s="77">
        <v>1.9356545517786556E-2</v>
      </c>
      <c r="G5" s="77">
        <v>5.5805997587926506E-3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0.79046560448058756</v>
      </c>
      <c r="D8" s="76">
        <v>0.79046560448058756</v>
      </c>
      <c r="E8" s="76">
        <v>0.84480441165624998</v>
      </c>
      <c r="F8" s="76">
        <v>0.88358404883897435</v>
      </c>
      <c r="G8" s="76">
        <v>0.90280653206109984</v>
      </c>
    </row>
    <row r="9" spans="1:15" ht="15.75" customHeight="1" x14ac:dyDescent="0.25">
      <c r="B9" s="7" t="s">
        <v>121</v>
      </c>
      <c r="C9" s="76">
        <v>8.8546905519412369E-2</v>
      </c>
      <c r="D9" s="76">
        <v>8.8546905519412369E-2</v>
      </c>
      <c r="E9" s="76">
        <v>9.0619158343750006E-2</v>
      </c>
      <c r="F9" s="76">
        <v>8.8757314161025655E-2</v>
      </c>
      <c r="G9" s="76">
        <v>7.5732115272233544E-2</v>
      </c>
    </row>
    <row r="10" spans="1:15" ht="15.75" customHeight="1" x14ac:dyDescent="0.25">
      <c r="B10" s="7" t="s">
        <v>122</v>
      </c>
      <c r="C10" s="77">
        <v>5.4416791000000034E-2</v>
      </c>
      <c r="D10" s="77">
        <v>5.4416791000000034E-2</v>
      </c>
      <c r="E10" s="77">
        <v>6.4576430000000004E-2</v>
      </c>
      <c r="F10" s="77">
        <v>2.7658637E-2</v>
      </c>
      <c r="G10" s="77">
        <v>2.1461352666666666E-2</v>
      </c>
    </row>
    <row r="11" spans="1:15" ht="15.75" customHeight="1" x14ac:dyDescent="0.25">
      <c r="B11" s="7" t="s">
        <v>123</v>
      </c>
      <c r="C11" s="77">
        <v>6.6570698999999997E-2</v>
      </c>
      <c r="D11" s="77">
        <v>6.6570698999999997E-2</v>
      </c>
      <c r="E11" s="77">
        <v>0</v>
      </c>
      <c r="F11" s="77">
        <v>0</v>
      </c>
      <c r="G11" s="77">
        <v>0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0.3675873845</v>
      </c>
      <c r="D14" s="78">
        <v>0.34495623779099999</v>
      </c>
      <c r="E14" s="78">
        <v>0.34495623779099999</v>
      </c>
      <c r="F14" s="78">
        <v>0.158397592408</v>
      </c>
      <c r="G14" s="78">
        <v>0.158397592408</v>
      </c>
      <c r="H14" s="79">
        <v>0.26500000000000001</v>
      </c>
      <c r="I14" s="79">
        <v>0.26500000000000001</v>
      </c>
      <c r="J14" s="79">
        <v>0.26500000000000001</v>
      </c>
      <c r="K14" s="79">
        <v>0.26500000000000001</v>
      </c>
      <c r="L14" s="79">
        <v>0.265628516845</v>
      </c>
      <c r="M14" s="79">
        <v>0.18064865923500001</v>
      </c>
      <c r="N14" s="79">
        <v>0.19508255555199999</v>
      </c>
      <c r="O14" s="79">
        <v>0.20189269920649999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0.17877580775874641</v>
      </c>
      <c r="D15" s="76">
        <f t="shared" si="0"/>
        <v>0.16776916905456046</v>
      </c>
      <c r="E15" s="76">
        <f t="shared" si="0"/>
        <v>0.16776916905456046</v>
      </c>
      <c r="F15" s="76">
        <f t="shared" si="0"/>
        <v>7.7036532601082439E-2</v>
      </c>
      <c r="G15" s="76">
        <f t="shared" si="0"/>
        <v>7.7036532601082439E-2</v>
      </c>
      <c r="H15" s="76">
        <f t="shared" si="0"/>
        <v>0.12888252169075132</v>
      </c>
      <c r="I15" s="76">
        <f t="shared" si="0"/>
        <v>0.12888252169075132</v>
      </c>
      <c r="J15" s="76">
        <f t="shared" si="0"/>
        <v>0.12888252169075132</v>
      </c>
      <c r="K15" s="76">
        <f t="shared" si="0"/>
        <v>0.12888252169075132</v>
      </c>
      <c r="L15" s="76">
        <f t="shared" si="0"/>
        <v>0.12918820031682193</v>
      </c>
      <c r="M15" s="76">
        <f t="shared" si="0"/>
        <v>8.7858319782113323E-2</v>
      </c>
      <c r="N15" s="76">
        <f t="shared" si="0"/>
        <v>9.4878232820444677E-2</v>
      </c>
      <c r="O15" s="76">
        <f t="shared" si="0"/>
        <v>9.8190340319570066E-2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0.45700000000000002</v>
      </c>
      <c r="D2" s="77">
        <v>1.8000000000000002E-2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</v>
      </c>
      <c r="D3" s="77">
        <v>0.184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0.54299999999999993</v>
      </c>
      <c r="D4" s="77">
        <v>0.67599999999999993</v>
      </c>
      <c r="E4" s="77">
        <v>0.63600000000000001</v>
      </c>
      <c r="F4" s="77">
        <v>0.28699999999999998</v>
      </c>
      <c r="G4" s="77">
        <v>0</v>
      </c>
    </row>
    <row r="5" spans="1:7" x14ac:dyDescent="0.25">
      <c r="B5" s="43" t="s">
        <v>169</v>
      </c>
      <c r="C5" s="76">
        <f>1-SUM(C2:C4)</f>
        <v>0</v>
      </c>
      <c r="D5" s="76">
        <f t="shared" ref="D5:G5" si="0">1-SUM(D2:D4)</f>
        <v>0.12200000000000011</v>
      </c>
      <c r="E5" s="76">
        <f t="shared" si="0"/>
        <v>0.36399999999999999</v>
      </c>
      <c r="F5" s="76">
        <f t="shared" si="0"/>
        <v>0.71300000000000008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4.1149999999999999E-2</v>
      </c>
      <c r="D2" s="28">
        <v>4.0350000000000004E-2</v>
      </c>
      <c r="E2" s="28">
        <v>3.959E-2</v>
      </c>
      <c r="F2" s="28">
        <v>3.8870000000000002E-2</v>
      </c>
      <c r="G2" s="28">
        <v>3.8179999999999999E-2</v>
      </c>
      <c r="H2" s="28">
        <v>3.7530000000000001E-2</v>
      </c>
      <c r="I2" s="28">
        <v>3.6900000000000002E-2</v>
      </c>
      <c r="J2" s="28">
        <v>3.6309999999999995E-2</v>
      </c>
      <c r="K2" s="28">
        <v>3.5740000000000001E-2</v>
      </c>
      <c r="L2" s="28">
        <v>3.5200000000000002E-2</v>
      </c>
      <c r="M2" s="28">
        <v>3.4680000000000002E-2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2.3189999999999999E-2</v>
      </c>
      <c r="D4" s="28">
        <v>2.283E-2</v>
      </c>
      <c r="E4" s="28">
        <v>2.2530000000000001E-2</v>
      </c>
      <c r="F4" s="28">
        <v>2.2250000000000002E-2</v>
      </c>
      <c r="G4" s="28">
        <v>2.198E-2</v>
      </c>
      <c r="H4" s="28">
        <v>2.1720000000000003E-2</v>
      </c>
      <c r="I4" s="28">
        <v>2.147E-2</v>
      </c>
      <c r="J4" s="28">
        <v>2.1230000000000002E-2</v>
      </c>
      <c r="K4" s="28">
        <v>2.1000000000000001E-2</v>
      </c>
      <c r="L4" s="28">
        <v>2.078E-2</v>
      </c>
      <c r="M4" s="28">
        <v>2.0569999999999998E-2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9.5366503870181155E-2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0.12888252169075132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9.8720283737296868E-2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9.1166666666666674E-2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0.40333333333333332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12.744</v>
      </c>
      <c r="D13" s="28">
        <v>12.425000000000001</v>
      </c>
      <c r="E13" s="28">
        <v>12.116</v>
      </c>
      <c r="F13" s="28">
        <v>11.811999999999999</v>
      </c>
      <c r="G13" s="28">
        <v>11.526</v>
      </c>
      <c r="H13" s="28">
        <v>11.231</v>
      </c>
      <c r="I13" s="28">
        <v>10.964</v>
      </c>
      <c r="J13" s="28">
        <v>10.553000000000001</v>
      </c>
      <c r="K13" s="28">
        <v>10.276</v>
      </c>
      <c r="L13" s="28">
        <v>10.039</v>
      </c>
      <c r="M13" s="28">
        <v>9.8019999999999996</v>
      </c>
    </row>
    <row r="14" spans="1:13" x14ac:dyDescent="0.25">
      <c r="B14" s="16" t="s">
        <v>170</v>
      </c>
      <c r="C14" s="28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91.330267740197584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40.626528785920186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936.48215246114307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2.7910247519734535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2.2259945004020785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2.2259945004020785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2.2259945004020785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2.2259945004020785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13.758828229716094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13.758828229716094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1.465594029611444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21.432133639931681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27.583962315967817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24.134826347321969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4.7459931534262978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19.155143804923068</v>
      </c>
      <c r="E24" s="82" t="s">
        <v>201</v>
      </c>
    </row>
    <row r="25" spans="1:5" ht="15.75" customHeight="1" x14ac:dyDescent="0.25">
      <c r="A25" s="52" t="s">
        <v>87</v>
      </c>
      <c r="B25" s="81">
        <v>0.65700000000000003</v>
      </c>
      <c r="C25" s="81">
        <v>0.95</v>
      </c>
      <c r="D25" s="82">
        <v>19.36523563448273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6.898942971643879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12.378800257391701</v>
      </c>
      <c r="E27" s="82" t="s">
        <v>201</v>
      </c>
    </row>
    <row r="28" spans="1:5" ht="15.75" customHeight="1" x14ac:dyDescent="0.25">
      <c r="A28" s="52" t="s">
        <v>84</v>
      </c>
      <c r="B28" s="81">
        <v>4.2999999999999997E-2</v>
      </c>
      <c r="C28" s="81">
        <v>0.95</v>
      </c>
      <c r="D28" s="82">
        <v>1.3435975358283936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189.65223389589576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298.89392650785464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298.89392650785464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3.2236445106369032</v>
      </c>
      <c r="E32" s="82" t="s">
        <v>201</v>
      </c>
    </row>
    <row r="33" spans="1:6" ht="15.75" customHeight="1" x14ac:dyDescent="0.25">
      <c r="A33" s="52" t="s">
        <v>83</v>
      </c>
      <c r="B33" s="81">
        <v>0.89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0.26600000000000001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0.90500000000000003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0.96299999999999997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0.875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2.4673611790591652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3.2447667167513425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2020-06-17T04:29:50Z</dcterms:modified>
</cp:coreProperties>
</file>