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53DB38A-5AA7-4D62-90FB-85D04866A58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32" i="2" l="1"/>
  <c r="A23" i="2"/>
  <c r="A14" i="2"/>
  <c r="A27" i="2"/>
  <c r="A40" i="2"/>
  <c r="A30" i="2"/>
  <c r="A31" i="2"/>
  <c r="A17" i="2"/>
  <c r="A38" i="2"/>
  <c r="C6" i="51"/>
  <c r="A35" i="2"/>
  <c r="A21" i="2"/>
  <c r="A16" i="2"/>
  <c r="I6" i="2"/>
  <c r="I5" i="2"/>
  <c r="I3" i="2"/>
  <c r="C8" i="51"/>
  <c r="A39" i="2"/>
  <c r="A25" i="2"/>
  <c r="A18" i="2"/>
  <c r="A19" i="2"/>
  <c r="A15" i="2"/>
  <c r="A36" i="2"/>
  <c r="I12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<sst xmlns="http://schemas.openxmlformats.org/spreadsheetml/2006/main" count="1097" uniqueCount="272">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</sst>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38.5</v>
      </c>
    </row>
    <row r="38" spans="1:5" ht="15" customHeight="1" x14ac:dyDescent="0.25">
      <c r="B38" s="16" t="s">
        <v>91</v>
      </c>
      <c r="C38" s="71">
        <v>79.7</v>
      </c>
      <c r="D38" s="17"/>
      <c r="E38" s="18"/>
    </row>
    <row r="39" spans="1:5" ht="15" customHeight="1" x14ac:dyDescent="0.25">
      <c r="B39" s="16" t="s">
        <v>90</v>
      </c>
      <c r="C39" s="71">
        <v>127.2</v>
      </c>
      <c r="D39" s="17"/>
      <c r="E39" s="17"/>
    </row>
    <row r="40" spans="1:5" ht="15" customHeight="1" x14ac:dyDescent="0.25">
      <c r="B40" s="16" t="s">
        <v>171</v>
      </c>
      <c r="C40" s="71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3.1501166968449996</v>
      </c>
      <c r="D51" s="17"/>
    </row>
    <row r="52" spans="1:4" ht="15" customHeight="1" x14ac:dyDescent="0.25">
      <c r="B52" s="16" t="s">
        <v>125</v>
      </c>
      <c r="C52" s="72">
        <v>2.8374764246800002</v>
      </c>
    </row>
    <row r="53" spans="1:4" ht="15.75" customHeight="1" x14ac:dyDescent="0.25">
      <c r="B53" s="16" t="s">
        <v>126</v>
      </c>
      <c r="C53" s="72">
        <v>2.8374764246800002</v>
      </c>
    </row>
    <row r="54" spans="1:4" ht="15.75" customHeight="1" x14ac:dyDescent="0.25">
      <c r="B54" s="16" t="s">
        <v>127</v>
      </c>
      <c r="C54" s="72">
        <v>1.8557493232600002</v>
      </c>
    </row>
    <row r="55" spans="1:4" ht="15.75" customHeight="1" x14ac:dyDescent="0.25">
      <c r="B55" s="16" t="s">
        <v>128</v>
      </c>
      <c r="C55" s="72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0.47229999999999994</v>
      </c>
      <c r="E2" s="87">
        <f>food_insecure</f>
        <v>0.47229999999999994</v>
      </c>
      <c r="F2" s="87">
        <f>food_insecure</f>
        <v>0.47229999999999994</v>
      </c>
      <c r="G2" s="87">
        <f>food_insecure</f>
        <v>0.47229999999999994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0.47229999999999994</v>
      </c>
      <c r="F5" s="87">
        <f>food_insecure</f>
        <v>0.47229999999999994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0.12115833449403844</v>
      </c>
      <c r="D7" s="87">
        <f>diarrhoea_1_5mo/26</f>
        <v>0.10913370864153847</v>
      </c>
      <c r="E7" s="87">
        <f>diarrhoea_6_11mo/26</f>
        <v>0.10913370864153847</v>
      </c>
      <c r="F7" s="87">
        <f>diarrhoea_12_23mo/26</f>
        <v>7.1374973971538469E-2</v>
      </c>
      <c r="G7" s="87">
        <f>diarrhoea_24_59mo/26</f>
        <v>7.1374973971538469E-2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0.47229999999999994</v>
      </c>
      <c r="F8" s="87">
        <f>food_insecure</f>
        <v>0.47229999999999994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0.13</v>
      </c>
      <c r="E9" s="87">
        <f>IF(ISBLANK(comm_deliv), frac_children_health_facility,1)</f>
        <v>0.13</v>
      </c>
      <c r="F9" s="87">
        <f>IF(ISBLANK(comm_deliv), frac_children_health_facility,1)</f>
        <v>0.13</v>
      </c>
      <c r="G9" s="87">
        <f>IF(ISBLANK(comm_deliv), frac_children_health_facility,1)</f>
        <v>0.13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0.12115833449403844</v>
      </c>
      <c r="D11" s="87">
        <f>diarrhoea_1_5mo/26</f>
        <v>0.10913370864153847</v>
      </c>
      <c r="E11" s="87">
        <f>diarrhoea_6_11mo/26</f>
        <v>0.10913370864153847</v>
      </c>
      <c r="F11" s="87">
        <f>diarrhoea_12_23mo/26</f>
        <v>7.1374973971538469E-2</v>
      </c>
      <c r="G11" s="87">
        <f>diarrhoea_24_59mo/26</f>
        <v>7.1374973971538469E-2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0.47229999999999994</v>
      </c>
      <c r="I14" s="87">
        <f>food_insecure</f>
        <v>0.47229999999999994</v>
      </c>
      <c r="J14" s="87">
        <f>food_insecure</f>
        <v>0.47229999999999994</v>
      </c>
      <c r="K14" s="87">
        <f>food_insecure</f>
        <v>0.47229999999999994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6.3E-2</v>
      </c>
      <c r="I17" s="87">
        <f>frac_PW_health_facility</f>
        <v>6.3E-2</v>
      </c>
      <c r="J17" s="87">
        <f>frac_PW_health_facility</f>
        <v>6.3E-2</v>
      </c>
      <c r="K17" s="87">
        <f>frac_PW_health_facility</f>
        <v>6.3E-2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0.28079999999999999</v>
      </c>
      <c r="I18" s="87">
        <f>frac_malaria_risk</f>
        <v>0.28079999999999999</v>
      </c>
      <c r="J18" s="87">
        <f>frac_malaria_risk</f>
        <v>0.28079999999999999</v>
      </c>
      <c r="K18" s="87">
        <f>frac_malaria_risk</f>
        <v>0.28079999999999999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0.63600000000000001</v>
      </c>
      <c r="M23" s="87">
        <f>famplan_unmet_need</f>
        <v>0.63600000000000001</v>
      </c>
      <c r="N23" s="87">
        <f>famplan_unmet_need</f>
        <v>0.63600000000000001</v>
      </c>
      <c r="O23" s="87">
        <f>famplan_unmet_need</f>
        <v>0.63600000000000001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0.39708977476122354</v>
      </c>
      <c r="M24" s="87">
        <f>(1-food_insecure)*(0.49)+food_insecure*(0.7)</f>
        <v>0.58918300000000001</v>
      </c>
      <c r="N24" s="87">
        <f>(1-food_insecure)*(0.49)+food_insecure*(0.7)</f>
        <v>0.58918300000000001</v>
      </c>
      <c r="O24" s="87">
        <f>(1-food_insecure)*(0.49)+food_insecure*(0.7)</f>
        <v>0.58918300000000001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0.17018133204052438</v>
      </c>
      <c r="M25" s="87">
        <f>(1-food_insecure)*(0.21)+food_insecure*(0.3)</f>
        <v>0.25250699999999998</v>
      </c>
      <c r="N25" s="87">
        <f>(1-food_insecure)*(0.21)+food_insecure*(0.3)</f>
        <v>0.25250699999999998</v>
      </c>
      <c r="O25" s="87">
        <f>(1-food_insecure)*(0.21)+food_insecure*(0.3)</f>
        <v>0.25250699999999998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0.106695682398252</v>
      </c>
      <c r="M26" s="87">
        <f>(1-food_insecure)*(0.3)</f>
        <v>0.15831000000000001</v>
      </c>
      <c r="N26" s="87">
        <f>(1-food_insecure)*(0.3)</f>
        <v>0.15831000000000001</v>
      </c>
      <c r="O26" s="87">
        <f>(1-food_insecure)*(0.3)</f>
        <v>0.15831000000000001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0.28079999999999999</v>
      </c>
      <c r="D33" s="87">
        <f t="shared" si="3"/>
        <v>0.28079999999999999</v>
      </c>
      <c r="E33" s="87">
        <f t="shared" si="3"/>
        <v>0.28079999999999999</v>
      </c>
      <c r="F33" s="87">
        <f t="shared" si="3"/>
        <v>0.28079999999999999</v>
      </c>
      <c r="G33" s="87">
        <f t="shared" si="3"/>
        <v>0.28079999999999999</v>
      </c>
      <c r="H33" s="87">
        <f t="shared" si="3"/>
        <v>0.28079999999999999</v>
      </c>
      <c r="I33" s="87">
        <f t="shared" si="3"/>
        <v>0.28079999999999999</v>
      </c>
      <c r="J33" s="87">
        <f t="shared" si="3"/>
        <v>0.28079999999999999</v>
      </c>
      <c r="K33" s="87">
        <f t="shared" si="3"/>
        <v>0.28079999999999999</v>
      </c>
      <c r="L33" s="87">
        <f t="shared" si="3"/>
        <v>0.28079999999999999</v>
      </c>
      <c r="M33" s="87">
        <f t="shared" si="3"/>
        <v>0.28079999999999999</v>
      </c>
      <c r="N33" s="87">
        <f t="shared" si="3"/>
        <v>0.28079999999999999</v>
      </c>
      <c r="O33" s="87">
        <f t="shared" si="3"/>
        <v>0.28079999999999999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676699.89</v>
      </c>
      <c r="C2" s="74">
        <v>871000</v>
      </c>
      <c r="D2" s="74">
        <v>1345000</v>
      </c>
      <c r="E2" s="74">
        <v>4733000</v>
      </c>
      <c r="F2" s="74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806444.75429470337</v>
      </c>
      <c r="I2" s="22">
        <f>G2-H2</f>
        <v>9627555.2457052972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690231.79419999989</v>
      </c>
      <c r="C3" s="74">
        <v>895000</v>
      </c>
      <c r="D3" s="74">
        <v>1389000</v>
      </c>
      <c r="E3" s="74">
        <v>4804000</v>
      </c>
      <c r="F3" s="74">
        <v>3566000</v>
      </c>
      <c r="G3" s="22">
        <f t="shared" si="0"/>
        <v>10654000</v>
      </c>
      <c r="H3" s="22">
        <f t="shared" si="1"/>
        <v>822571.15437097405</v>
      </c>
      <c r="I3" s="22">
        <f t="shared" ref="I3:I15" si="3">G3-H3</f>
        <v>9831428.8456290253</v>
      </c>
    </row>
    <row r="4" spans="1:9" ht="15.75" customHeight="1" x14ac:dyDescent="0.25">
      <c r="A4" s="7">
        <f t="shared" si="2"/>
        <v>2022</v>
      </c>
      <c r="B4" s="73">
        <v>703984.58879999991</v>
      </c>
      <c r="C4" s="74">
        <v>923000</v>
      </c>
      <c r="D4" s="74">
        <v>1435000</v>
      </c>
      <c r="E4" s="74">
        <v>4858000</v>
      </c>
      <c r="F4" s="74">
        <v>3653000</v>
      </c>
      <c r="G4" s="22">
        <f t="shared" si="0"/>
        <v>10869000</v>
      </c>
      <c r="H4" s="22">
        <f t="shared" si="1"/>
        <v>838960.79655351164</v>
      </c>
      <c r="I4" s="22">
        <f t="shared" si="3"/>
        <v>10030039.203446489</v>
      </c>
    </row>
    <row r="5" spans="1:9" ht="15.75" customHeight="1" x14ac:dyDescent="0.25">
      <c r="A5" s="7">
        <f t="shared" si="2"/>
        <v>2023</v>
      </c>
      <c r="B5" s="73">
        <v>717899.0273999999</v>
      </c>
      <c r="C5" s="74">
        <v>952000</v>
      </c>
      <c r="D5" s="74">
        <v>1482000</v>
      </c>
      <c r="E5" s="74">
        <v>4900000</v>
      </c>
      <c r="F5" s="74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7">
        <f t="shared" si="2"/>
        <v>2024</v>
      </c>
      <c r="B6" s="73">
        <v>731957.88159999973</v>
      </c>
      <c r="C6" s="74">
        <v>982000</v>
      </c>
      <c r="D6" s="74">
        <v>1530000</v>
      </c>
      <c r="E6" s="74">
        <v>4930000</v>
      </c>
      <c r="F6" s="74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7">
        <f t="shared" si="2"/>
        <v>2025</v>
      </c>
      <c r="B7" s="73">
        <v>746024.022</v>
      </c>
      <c r="C7" s="74">
        <v>1011000</v>
      </c>
      <c r="D7" s="74">
        <v>1578000</v>
      </c>
      <c r="E7" s="74">
        <v>4953000</v>
      </c>
      <c r="F7" s="74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7">
        <f t="shared" si="2"/>
        <v>2026</v>
      </c>
      <c r="B8" s="73">
        <v>759535.45919999992</v>
      </c>
      <c r="C8" s="74">
        <v>1039000</v>
      </c>
      <c r="D8" s="74">
        <v>1625000</v>
      </c>
      <c r="E8" s="74">
        <v>4965000</v>
      </c>
      <c r="F8" s="74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7">
        <f t="shared" si="2"/>
        <v>2027</v>
      </c>
      <c r="B9" s="73">
        <v>773031.04119999986</v>
      </c>
      <c r="C9" s="74">
        <v>1066000</v>
      </c>
      <c r="D9" s="74">
        <v>1672000</v>
      </c>
      <c r="E9" s="74">
        <v>4969000</v>
      </c>
      <c r="F9" s="74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7">
        <f t="shared" si="2"/>
        <v>2028</v>
      </c>
      <c r="B10" s="73">
        <v>786494.89919999975</v>
      </c>
      <c r="C10" s="74">
        <v>1094000</v>
      </c>
      <c r="D10" s="74">
        <v>1721000</v>
      </c>
      <c r="E10" s="74">
        <v>4967000</v>
      </c>
      <c r="F10" s="74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7">
        <f t="shared" si="2"/>
        <v>2029</v>
      </c>
      <c r="B11" s="73">
        <v>799872.96059999964</v>
      </c>
      <c r="C11" s="74">
        <v>1124000</v>
      </c>
      <c r="D11" s="74">
        <v>1771000</v>
      </c>
      <c r="E11" s="74">
        <v>4963000</v>
      </c>
      <c r="F11" s="74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7">
        <f t="shared" si="2"/>
        <v>2030</v>
      </c>
      <c r="B12" s="73">
        <v>813226.20499999996</v>
      </c>
      <c r="C12" s="74">
        <v>1157000</v>
      </c>
      <c r="D12" s="74">
        <v>1823000</v>
      </c>
      <c r="E12" s="74">
        <v>4960000</v>
      </c>
      <c r="F12" s="74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7" t="str">
        <f t="shared" si="2"/>
        <v/>
      </c>
      <c r="B13" s="73">
        <v>848000</v>
      </c>
      <c r="C13" s="74">
        <v>1299000</v>
      </c>
      <c r="D13" s="74">
        <v>4648000</v>
      </c>
      <c r="E13" s="74">
        <v>3411000</v>
      </c>
      <c r="F13" s="74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7.2620681999999992E-2</v>
      </c>
    </row>
    <row r="4" spans="1:8" ht="15.75" customHeight="1" x14ac:dyDescent="0.25">
      <c r="B4" s="24" t="s">
        <v>7</v>
      </c>
      <c r="C4" s="75">
        <v>0.16320467971388869</v>
      </c>
    </row>
    <row r="5" spans="1:8" ht="15.75" customHeight="1" x14ac:dyDescent="0.25">
      <c r="B5" s="24" t="s">
        <v>8</v>
      </c>
      <c r="C5" s="75">
        <v>0.11106470855018974</v>
      </c>
    </row>
    <row r="6" spans="1:8" ht="15.75" customHeight="1" x14ac:dyDescent="0.25">
      <c r="B6" s="24" t="s">
        <v>10</v>
      </c>
      <c r="C6" s="75">
        <v>0.14110014165460577</v>
      </c>
    </row>
    <row r="7" spans="1:8" ht="15.75" customHeight="1" x14ac:dyDescent="0.25">
      <c r="B7" s="24" t="s">
        <v>13</v>
      </c>
      <c r="C7" s="75">
        <v>0.13670967490056085</v>
      </c>
    </row>
    <row r="8" spans="1:8" ht="15.75" customHeight="1" x14ac:dyDescent="0.25">
      <c r="B8" s="24" t="s">
        <v>14</v>
      </c>
      <c r="C8" s="75">
        <v>5.60362105753585E-2</v>
      </c>
    </row>
    <row r="9" spans="1:8" ht="15.75" customHeight="1" x14ac:dyDescent="0.25">
      <c r="B9" s="24" t="s">
        <v>27</v>
      </c>
      <c r="C9" s="75">
        <v>4.3260200267963581E-2</v>
      </c>
    </row>
    <row r="10" spans="1:8" ht="15.75" customHeight="1" x14ac:dyDescent="0.25">
      <c r="B10" s="24" t="s">
        <v>15</v>
      </c>
      <c r="C10" s="75">
        <v>0.27600370233743288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0.17407095625281299</v>
      </c>
      <c r="D14" s="75">
        <v>0.17407095625281299</v>
      </c>
      <c r="E14" s="75">
        <v>0.131574530662418</v>
      </c>
      <c r="F14" s="75">
        <v>0.131574530662418</v>
      </c>
    </row>
    <row r="15" spans="1:8" ht="15.75" customHeight="1" x14ac:dyDescent="0.25">
      <c r="B15" s="24" t="s">
        <v>16</v>
      </c>
      <c r="C15" s="75">
        <v>0.223550741425428</v>
      </c>
      <c r="D15" s="75">
        <v>0.223550741425428</v>
      </c>
      <c r="E15" s="75">
        <v>0.11311814675786699</v>
      </c>
      <c r="F15" s="75">
        <v>0.11311814675786699</v>
      </c>
    </row>
    <row r="16" spans="1:8" ht="15.75" customHeight="1" x14ac:dyDescent="0.25">
      <c r="B16" s="24" t="s">
        <v>17</v>
      </c>
      <c r="C16" s="75">
        <v>4.1504540487360499E-2</v>
      </c>
      <c r="D16" s="75">
        <v>4.1504540487360499E-2</v>
      </c>
      <c r="E16" s="75">
        <v>3.1712396292504497E-2</v>
      </c>
      <c r="F16" s="75">
        <v>3.1712396292504497E-2</v>
      </c>
    </row>
    <row r="17" spans="1:8" ht="15.75" customHeight="1" x14ac:dyDescent="0.25">
      <c r="B17" s="24" t="s">
        <v>18</v>
      </c>
      <c r="C17" s="75">
        <v>7.5271353034729704E-2</v>
      </c>
      <c r="D17" s="75">
        <v>7.5271353034729704E-2</v>
      </c>
      <c r="E17" s="75">
        <v>0.21157189892984798</v>
      </c>
      <c r="F17" s="75">
        <v>0.21157189892984798</v>
      </c>
    </row>
    <row r="18" spans="1:8" ht="15.75" customHeight="1" x14ac:dyDescent="0.25">
      <c r="B18" s="24" t="s">
        <v>19</v>
      </c>
      <c r="C18" s="75">
        <v>1.12616511577056E-2</v>
      </c>
      <c r="D18" s="75">
        <v>1.12616511577056E-2</v>
      </c>
      <c r="E18" s="75">
        <v>8.5979959236217492E-3</v>
      </c>
      <c r="F18" s="75">
        <v>8.5979959236217492E-3</v>
      </c>
    </row>
    <row r="19" spans="1:8" ht="15.75" customHeight="1" x14ac:dyDescent="0.25">
      <c r="B19" s="24" t="s">
        <v>20</v>
      </c>
      <c r="C19" s="75">
        <v>0.119345684876181</v>
      </c>
      <c r="D19" s="75">
        <v>0.119345684876181</v>
      </c>
      <c r="E19" s="75">
        <v>0.143383905659594</v>
      </c>
      <c r="F19" s="75">
        <v>0.143383905659594</v>
      </c>
    </row>
    <row r="20" spans="1:8" ht="15.75" customHeight="1" x14ac:dyDescent="0.25">
      <c r="B20" s="24" t="s">
        <v>21</v>
      </c>
      <c r="C20" s="75">
        <v>1.2732400719904099E-2</v>
      </c>
      <c r="D20" s="75">
        <v>1.2732400719904099E-2</v>
      </c>
      <c r="E20" s="75">
        <v>7.2028323515486202E-3</v>
      </c>
      <c r="F20" s="75">
        <v>7.2028323515486202E-3</v>
      </c>
    </row>
    <row r="21" spans="1:8" ht="15.75" customHeight="1" x14ac:dyDescent="0.25">
      <c r="B21" s="24" t="s">
        <v>22</v>
      </c>
      <c r="C21" s="75">
        <v>3.1178257066028402E-2</v>
      </c>
      <c r="D21" s="75">
        <v>3.1178257066028402E-2</v>
      </c>
      <c r="E21" s="75">
        <v>9.0817419923227394E-2</v>
      </c>
      <c r="F21" s="75">
        <v>9.0817419923227394E-2</v>
      </c>
    </row>
    <row r="22" spans="1:8" ht="15.75" customHeight="1" x14ac:dyDescent="0.25">
      <c r="B22" s="24" t="s">
        <v>23</v>
      </c>
      <c r="C22" s="75">
        <v>0.31108441497984973</v>
      </c>
      <c r="D22" s="75">
        <v>0.31108441497984973</v>
      </c>
      <c r="E22" s="75">
        <v>0.26202087349937075</v>
      </c>
      <c r="F22" s="75">
        <v>0.26202087349937075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8.9499999999999996E-2</v>
      </c>
    </row>
    <row r="27" spans="1:8" ht="15.75" customHeight="1" x14ac:dyDescent="0.25">
      <c r="B27" s="24" t="s">
        <v>39</v>
      </c>
      <c r="C27" s="75">
        <v>8.8000000000000005E-3</v>
      </c>
    </row>
    <row r="28" spans="1:8" ht="15.75" customHeight="1" x14ac:dyDescent="0.25">
      <c r="B28" s="24" t="s">
        <v>40</v>
      </c>
      <c r="C28" s="75">
        <v>0.15710000000000002</v>
      </c>
    </row>
    <row r="29" spans="1:8" ht="15.75" customHeight="1" x14ac:dyDescent="0.25">
      <c r="B29" s="24" t="s">
        <v>41</v>
      </c>
      <c r="C29" s="75">
        <v>0.16940000000000002</v>
      </c>
    </row>
    <row r="30" spans="1:8" ht="15.75" customHeight="1" x14ac:dyDescent="0.25">
      <c r="B30" s="24" t="s">
        <v>42</v>
      </c>
      <c r="C30" s="75">
        <v>0.10539999999999999</v>
      </c>
    </row>
    <row r="31" spans="1:8" ht="15.75" customHeight="1" x14ac:dyDescent="0.25">
      <c r="B31" s="24" t="s">
        <v>43</v>
      </c>
      <c r="C31" s="75">
        <v>0.10970000000000001</v>
      </c>
    </row>
    <row r="32" spans="1:8" ht="15.75" customHeight="1" x14ac:dyDescent="0.25">
      <c r="B32" s="24" t="s">
        <v>44</v>
      </c>
      <c r="C32" s="75">
        <v>1.89E-2</v>
      </c>
    </row>
    <row r="33" spans="2:3" ht="15.75" customHeight="1" x14ac:dyDescent="0.25">
      <c r="B33" s="24" t="s">
        <v>45</v>
      </c>
      <c r="C33" s="75">
        <v>8.4600000000000009E-2</v>
      </c>
    </row>
    <row r="34" spans="2:3" ht="15.75" customHeight="1" x14ac:dyDescent="0.25">
      <c r="B34" s="24" t="s">
        <v>46</v>
      </c>
      <c r="C34" s="75">
        <v>0.25659999999999999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0.67266877700000005</v>
      </c>
      <c r="D2" s="76">
        <v>0.67266877700000005</v>
      </c>
      <c r="E2" s="76">
        <v>0.69963384238095239</v>
      </c>
      <c r="F2" s="76">
        <v>0.49188472836601299</v>
      </c>
      <c r="G2" s="76">
        <v>0.40637890473790333</v>
      </c>
    </row>
    <row r="3" spans="1:15" ht="15.75" customHeight="1" x14ac:dyDescent="0.25">
      <c r="A3" s="5"/>
      <c r="B3" s="11" t="s">
        <v>118</v>
      </c>
      <c r="C3" s="76">
        <v>0.13934569300000002</v>
      </c>
      <c r="D3" s="76">
        <v>0.13934569300000002</v>
      </c>
      <c r="E3" s="76">
        <v>0.16461972761904764</v>
      </c>
      <c r="F3" s="76">
        <v>0.2317533816339869</v>
      </c>
      <c r="G3" s="76">
        <v>0.32658086526209684</v>
      </c>
    </row>
    <row r="4" spans="1:15" ht="15.75" customHeight="1" x14ac:dyDescent="0.25">
      <c r="A4" s="5"/>
      <c r="B4" s="11" t="s">
        <v>116</v>
      </c>
      <c r="C4" s="77">
        <v>9.9929150157894719E-2</v>
      </c>
      <c r="D4" s="77">
        <v>9.9929150157894719E-2</v>
      </c>
      <c r="E4" s="77">
        <v>7.7281383415841579E-2</v>
      </c>
      <c r="F4" s="77">
        <v>0.12139927984496124</v>
      </c>
      <c r="G4" s="77">
        <v>0.10702802869047617</v>
      </c>
    </row>
    <row r="5" spans="1:15" ht="15.75" customHeight="1" x14ac:dyDescent="0.25">
      <c r="A5" s="5"/>
      <c r="B5" s="11" t="s">
        <v>119</v>
      </c>
      <c r="C5" s="77">
        <v>8.8056379842105265E-2</v>
      </c>
      <c r="D5" s="77">
        <v>8.8056379842105265E-2</v>
      </c>
      <c r="E5" s="77">
        <v>5.8465046584158402E-2</v>
      </c>
      <c r="F5" s="77">
        <v>0.15496261015503876</v>
      </c>
      <c r="G5" s="77">
        <v>0.16001220130952379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0.63840916754098365</v>
      </c>
      <c r="D8" s="76">
        <v>0.63840916754098365</v>
      </c>
      <c r="E8" s="76">
        <v>0.57724269528279182</v>
      </c>
      <c r="F8" s="76">
        <v>0.65816047889791185</v>
      </c>
      <c r="G8" s="76">
        <v>0.63113227940690697</v>
      </c>
    </row>
    <row r="9" spans="1:15" ht="15.75" customHeight="1" x14ac:dyDescent="0.25">
      <c r="B9" s="7" t="s">
        <v>121</v>
      </c>
      <c r="C9" s="76">
        <v>0.20817690245901643</v>
      </c>
      <c r="D9" s="76">
        <v>0.20817690245901643</v>
      </c>
      <c r="E9" s="76">
        <v>0.23716932471720817</v>
      </c>
      <c r="F9" s="76">
        <v>0.21332083110208822</v>
      </c>
      <c r="G9" s="76">
        <v>0.21546207725975977</v>
      </c>
    </row>
    <row r="10" spans="1:15" ht="15.75" customHeight="1" x14ac:dyDescent="0.25">
      <c r="B10" s="7" t="s">
        <v>122</v>
      </c>
      <c r="C10" s="77">
        <v>7.9668970000000006E-2</v>
      </c>
      <c r="D10" s="77">
        <v>7.9668970000000006E-2</v>
      </c>
      <c r="E10" s="77">
        <v>0.11004533499999999</v>
      </c>
      <c r="F10" s="77">
        <v>8.2964976999999995E-2</v>
      </c>
      <c r="G10" s="77">
        <v>0.10442716033333334</v>
      </c>
    </row>
    <row r="11" spans="1:15" ht="15.75" customHeight="1" x14ac:dyDescent="0.25">
      <c r="B11" s="7" t="s">
        <v>123</v>
      </c>
      <c r="C11" s="77">
        <v>7.3744959999999998E-2</v>
      </c>
      <c r="D11" s="77">
        <v>7.3744959999999998E-2</v>
      </c>
      <c r="E11" s="77">
        <v>7.5542645000000005E-2</v>
      </c>
      <c r="F11" s="77">
        <v>4.5553713000000003E-2</v>
      </c>
      <c r="G11" s="77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0.74150201124999993</v>
      </c>
      <c r="D14" s="78">
        <v>0.73545943398099989</v>
      </c>
      <c r="E14" s="78">
        <v>0.73545943398099989</v>
      </c>
      <c r="F14" s="78">
        <v>0.55012899585999997</v>
      </c>
      <c r="G14" s="78">
        <v>0.55012899585999997</v>
      </c>
      <c r="H14" s="79">
        <v>0.46799999999999997</v>
      </c>
      <c r="I14" s="79">
        <v>0.46799999999999997</v>
      </c>
      <c r="J14" s="79">
        <v>0.46799999999999997</v>
      </c>
      <c r="K14" s="79">
        <v>0.46799999999999997</v>
      </c>
      <c r="L14" s="79">
        <v>0.45554192316699998</v>
      </c>
      <c r="M14" s="79">
        <v>0.42926759167699996</v>
      </c>
      <c r="N14" s="79">
        <v>0.38362000160449999</v>
      </c>
      <c r="O14" s="79">
        <v>0.36969581662100004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0.30171429625757207</v>
      </c>
      <c r="D15" s="76">
        <f t="shared" si="0"/>
        <v>0.29925559497202198</v>
      </c>
      <c r="E15" s="76">
        <f t="shared" si="0"/>
        <v>0.29925559497202198</v>
      </c>
      <c r="F15" s="76">
        <f t="shared" si="0"/>
        <v>0.22384535755604762</v>
      </c>
      <c r="G15" s="76">
        <f t="shared" si="0"/>
        <v>0.22384535755604762</v>
      </c>
      <c r="H15" s="76">
        <f t="shared" si="0"/>
        <v>0.19042738725753353</v>
      </c>
      <c r="I15" s="76">
        <f t="shared" si="0"/>
        <v>0.19042738725753353</v>
      </c>
      <c r="J15" s="76">
        <f t="shared" si="0"/>
        <v>0.19042738725753353</v>
      </c>
      <c r="K15" s="76">
        <f t="shared" si="0"/>
        <v>0.19042738725753353</v>
      </c>
      <c r="L15" s="76">
        <f t="shared" si="0"/>
        <v>0.18535824404906817</v>
      </c>
      <c r="M15" s="76">
        <f t="shared" si="0"/>
        <v>0.17466732033629243</v>
      </c>
      <c r="N15" s="76">
        <f t="shared" si="0"/>
        <v>0.15609349274631573</v>
      </c>
      <c r="O15" s="76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0.153</v>
      </c>
      <c r="D2" s="77">
        <v>8.8000000000000009E-2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0.22500000000000001</v>
      </c>
      <c r="D3" s="77">
        <v>0.152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0.55600000000000005</v>
      </c>
      <c r="D4" s="77">
        <v>0.67200000000000004</v>
      </c>
      <c r="E4" s="77">
        <v>0.80400000000000005</v>
      </c>
      <c r="F4" s="77">
        <v>0.43200000000000005</v>
      </c>
      <c r="G4" s="77">
        <v>0</v>
      </c>
    </row>
    <row r="5" spans="1:7" x14ac:dyDescent="0.25">
      <c r="B5" s="43" t="s">
        <v>169</v>
      </c>
      <c r="C5" s="76">
        <f>1-SUM(C2:C4)</f>
        <v>6.5999999999999948E-2</v>
      </c>
      <c r="D5" s="76">
        <f t="shared" ref="D5:G5" si="0">1-SUM(D2:D4)</f>
        <v>8.7999999999999967E-2</v>
      </c>
      <c r="E5" s="76">
        <f t="shared" si="0"/>
        <v>0.19599999999999995</v>
      </c>
      <c r="F5" s="76">
        <f t="shared" si="0"/>
        <v>0.56799999999999995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0.33453000000000005</v>
      </c>
      <c r="D2" s="28">
        <v>0.33250999999999997</v>
      </c>
      <c r="E2" s="28">
        <v>0.32949000000000001</v>
      </c>
      <c r="F2" s="28">
        <v>0.32650000000000001</v>
      </c>
      <c r="G2" s="28">
        <v>0.32357999999999998</v>
      </c>
      <c r="H2" s="28">
        <v>0.32071</v>
      </c>
      <c r="I2" s="28">
        <v>0.31792000000000004</v>
      </c>
      <c r="J2" s="28">
        <v>0.31519999999999998</v>
      </c>
      <c r="K2" s="28">
        <v>0.3125</v>
      </c>
      <c r="L2" s="28">
        <v>0.30982999999999999</v>
      </c>
      <c r="M2" s="28">
        <v>0.30719999999999997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0.11882999999999999</v>
      </c>
      <c r="D4" s="28">
        <v>0.1167</v>
      </c>
      <c r="E4" s="28">
        <v>0.11486</v>
      </c>
      <c r="F4" s="28">
        <v>0.11305</v>
      </c>
      <c r="G4" s="28">
        <v>0.11127000000000001</v>
      </c>
      <c r="H4" s="28">
        <v>0.10952000000000001</v>
      </c>
      <c r="I4" s="28">
        <v>0.10779999999999999</v>
      </c>
      <c r="J4" s="28">
        <v>0.10611000000000001</v>
      </c>
      <c r="K4" s="28">
        <v>0.10445</v>
      </c>
      <c r="L4" s="28">
        <v>0.10282999999999999</v>
      </c>
      <c r="M4" s="28">
        <v>0.10125000000000001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0.23896838339400167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0.19042738725753353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0.16396220883352861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9.8833333333333342E-2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0.55600000000000005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94.028000000000006</v>
      </c>
      <c r="D13" s="28">
        <v>91.426000000000002</v>
      </c>
      <c r="E13" s="28">
        <v>88.950999999999993</v>
      </c>
      <c r="F13" s="28">
        <v>86.54</v>
      </c>
      <c r="G13" s="28">
        <v>84.265000000000001</v>
      </c>
      <c r="H13" s="28">
        <v>82.067999999999998</v>
      </c>
      <c r="I13" s="28">
        <v>79.963999999999999</v>
      </c>
      <c r="J13" s="28">
        <v>78.087999999999994</v>
      </c>
      <c r="K13" s="28">
        <v>75.998000000000005</v>
      </c>
      <c r="L13" s="28">
        <v>74.204999999999998</v>
      </c>
      <c r="M13" s="28">
        <v>72.484999999999999</v>
      </c>
    </row>
    <row r="14" spans="1:13" x14ac:dyDescent="0.25">
      <c r="B14" s="16" t="s">
        <v>170</v>
      </c>
      <c r="C14" s="28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34.366415838237906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54.628292958829128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43.420880966861567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5.9835997085200238E-2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1.294217562276212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1.294217562276212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1.294217562276212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1.294217562276212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17.312042186323456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17.312042186323456</v>
      </c>
      <c r="E15" s="82" t="s">
        <v>201</v>
      </c>
    </row>
    <row r="16" spans="1:5" ht="15.75" customHeight="1" x14ac:dyDescent="0.25">
      <c r="A16" s="52" t="s">
        <v>57</v>
      </c>
      <c r="B16" s="81">
        <v>9.0000000000000011E-3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0.23813432204986437</v>
      </c>
      <c r="E17" s="82" t="s">
        <v>201</v>
      </c>
    </row>
    <row r="18" spans="1:5" ht="15.9" customHeight="1" x14ac:dyDescent="0.25">
      <c r="A18" s="52" t="s">
        <v>173</v>
      </c>
      <c r="B18" s="81">
        <v>0.11</v>
      </c>
      <c r="C18" s="81">
        <v>0.95</v>
      </c>
      <c r="D18" s="82">
        <v>1.1126649011537906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0.64162710769956899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29.476348850423275</v>
      </c>
      <c r="E22" s="82" t="s">
        <v>201</v>
      </c>
    </row>
    <row r="23" spans="1:5" ht="15.75" customHeight="1" x14ac:dyDescent="0.25">
      <c r="A23" s="52" t="s">
        <v>34</v>
      </c>
      <c r="B23" s="81">
        <v>0.122</v>
      </c>
      <c r="C23" s="81">
        <v>0.95</v>
      </c>
      <c r="D23" s="82">
        <v>5.6282823713961951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25.070390436942869</v>
      </c>
      <c r="E24" s="82" t="s">
        <v>201</v>
      </c>
    </row>
    <row r="25" spans="1:5" ht="15.75" customHeight="1" x14ac:dyDescent="0.25">
      <c r="A25" s="52" t="s">
        <v>87</v>
      </c>
      <c r="B25" s="81">
        <v>3.0000000000000001E-3</v>
      </c>
      <c r="C25" s="81">
        <v>0.95</v>
      </c>
      <c r="D25" s="82">
        <v>24.961580227935766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5.5376219397592585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3.7113710846934169</v>
      </c>
      <c r="E27" s="82" t="s">
        <v>201</v>
      </c>
    </row>
    <row r="28" spans="1:5" ht="15.75" customHeight="1" x14ac:dyDescent="0.25">
      <c r="A28" s="52" t="s">
        <v>84</v>
      </c>
      <c r="B28" s="81">
        <v>0.13200000000000001</v>
      </c>
      <c r="C28" s="81">
        <v>0.95</v>
      </c>
      <c r="D28" s="82">
        <v>0.74287800418600725</v>
      </c>
      <c r="E28" s="82" t="s">
        <v>201</v>
      </c>
    </row>
    <row r="29" spans="1:5" ht="15.75" customHeight="1" x14ac:dyDescent="0.25">
      <c r="A29" s="52" t="s">
        <v>58</v>
      </c>
      <c r="B29" s="81">
        <v>0.11</v>
      </c>
      <c r="C29" s="81">
        <v>0.95</v>
      </c>
      <c r="D29" s="82">
        <v>59.64079630542151</v>
      </c>
      <c r="E29" s="82" t="s">
        <v>201</v>
      </c>
    </row>
    <row r="30" spans="1:5" ht="15.75" customHeight="1" x14ac:dyDescent="0.25">
      <c r="A30" s="52" t="s">
        <v>67</v>
      </c>
      <c r="B30" s="81">
        <v>0.20100000000000001</v>
      </c>
      <c r="C30" s="81">
        <v>0.95</v>
      </c>
      <c r="D30" s="82">
        <v>208.40678232408928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208.40678232408928</v>
      </c>
      <c r="E31" s="82" t="s">
        <v>201</v>
      </c>
    </row>
    <row r="32" spans="1:5" ht="15.75" customHeight="1" x14ac:dyDescent="0.25">
      <c r="A32" s="52" t="s">
        <v>28</v>
      </c>
      <c r="B32" s="81">
        <v>0.09</v>
      </c>
      <c r="C32" s="81">
        <v>0.95</v>
      </c>
      <c r="D32" s="82">
        <v>0.4330445396250559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0.34700000000000003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0.23499999999999999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0.317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0.20399999999999999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2.3036608420065234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0.46237714129740198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2020-06-17T04:30:02Z</dcterms:modified>
</cp:coreProperties>
</file>